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ch-fs\fs01_ZAISEI\101 庶務\05 広報\02 ホームページ\02 町田市の財政\02 市の決算状況\財政状況資料集\"/>
    </mc:Choice>
  </mc:AlternateContent>
  <workbookProtection workbookPassword="979D" lockStructure="1"/>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K32" i="11" l="1"/>
  <c r="AK30" i="11"/>
  <c r="AK29" i="11"/>
  <c r="AK31" i="11"/>
  <c r="AK28" i="11"/>
  <c r="AU88" i="11" l="1"/>
  <c r="AP88" i="11"/>
  <c r="AF88" i="11"/>
  <c r="V76" i="11"/>
  <c r="Q76" i="11"/>
  <c r="AA76" i="11"/>
  <c r="AK75" i="11"/>
  <c r="V75" i="11"/>
  <c r="Q75" i="11"/>
  <c r="AA75" i="11"/>
  <c r="AK74" i="11"/>
  <c r="V74" i="11"/>
  <c r="Q74" i="11"/>
  <c r="AA74" i="11"/>
  <c r="AK73" i="11"/>
  <c r="V73" i="11"/>
  <c r="Q73" i="11"/>
  <c r="AA73" i="11"/>
  <c r="AK71" i="11"/>
  <c r="V71" i="11"/>
  <c r="AA71" i="11" s="1"/>
  <c r="Q71" i="11"/>
  <c r="Q72" i="11"/>
  <c r="V72" i="11"/>
  <c r="AA72" i="11"/>
  <c r="AA70" i="11"/>
  <c r="Q70" i="11"/>
  <c r="V70" i="11"/>
  <c r="AU63" i="11"/>
  <c r="AP63" i="11"/>
  <c r="AU29" i="11"/>
  <c r="AF76" i="11" l="1"/>
  <c r="AF75" i="11"/>
  <c r="AF74" i="11"/>
  <c r="AF73" i="11"/>
  <c r="AF72" i="11"/>
  <c r="AF71" i="11"/>
  <c r="AF70" i="11"/>
  <c r="AF69" i="11"/>
  <c r="AF68" i="11"/>
  <c r="AU70" i="11" l="1"/>
  <c r="AU71" i="11"/>
  <c r="AU72" i="11"/>
  <c r="AP72" i="11"/>
  <c r="AP71" i="11"/>
  <c r="AP70" i="11"/>
  <c r="AU32" i="11" l="1"/>
  <c r="AU31" i="11"/>
  <c r="AP32" i="11"/>
  <c r="AP31" i="11"/>
  <c r="AP29" i="11"/>
  <c r="AP23" i="11" l="1"/>
  <c r="AP7" i="11"/>
  <c r="AK7" i="11"/>
  <c r="AA23" i="11"/>
  <c r="V23" i="11"/>
  <c r="Q23" i="11"/>
  <c r="V31" i="11"/>
  <c r="Q31" i="11"/>
  <c r="V32" i="11"/>
  <c r="Q32" i="11"/>
  <c r="V30" i="11" l="1"/>
  <c r="V28" i="11"/>
  <c r="V29" i="11"/>
  <c r="AA31" i="11"/>
  <c r="Q30" i="11"/>
  <c r="Q29" i="11"/>
  <c r="AA29" i="11" s="1"/>
  <c r="Q28" i="11"/>
  <c r="AA32" i="11"/>
  <c r="AA30" i="11"/>
  <c r="AA28" i="11"/>
  <c r="AA7" i="11"/>
  <c r="V7" i="11"/>
  <c r="Q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C36" i="9"/>
  <c r="BE35" i="9"/>
  <c r="AM35" i="9"/>
  <c r="C35" i="9"/>
  <c r="CO34" i="9"/>
  <c r="CO35" i="9" s="1"/>
  <c r="CO36" i="9" s="1"/>
  <c r="CO37" i="9" s="1"/>
  <c r="CO38" i="9" s="1"/>
  <c r="CO39" i="9" s="1"/>
  <c r="CO40" i="9" s="1"/>
  <c r="CO41" i="9" s="1"/>
  <c r="CO42" i="9" s="1"/>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<sst xmlns="http://schemas.openxmlformats.org/spreadsheetml/2006/main" count="1010" uniqueCount="549">
  <si>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</si>
  <si>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</si>
  <si>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</si>
  <si>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</si>
  <si>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</si>
  <si>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</si>
  <si>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</si>
  <si>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</si>
  <si>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</si>
  <si>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</si>
  <si>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</si>
  <si>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</si>
  <si>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</si>
  <si>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</si>
  <si>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</si>
  <si>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</si>
  <si>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</si>
  <si>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</si>
  <si>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</si>
  <si>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</si>
  <si>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</si>
  <si>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</si>
  <si>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</si>
  <si>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</si>
  <si>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</si>
  <si>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</si>
  <si>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</si>
  <si>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</si>
  <si>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</si>
  <si>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</si>
  <si>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</si>
  <si>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</si>
  <si>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</si>
  <si>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</si>
  <si>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</si>
  <si>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</si>
  <si>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</si>
  <si>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</si>
  <si>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</si>
  <si>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</si>
  <si>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</si>
  <si>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</si>
  <si>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</si>
  <si>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</si>
  <si>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</si>
  <si>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</si>
  <si>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</si>
  <si>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</si>
  <si>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</si>
  <si>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</si>
  <si>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</si>
  <si>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</si>
  <si>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</si>
  <si>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</si>
  <si>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</si>
  <si>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</si>
  <si>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</si>
  <si>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</si>
  <si>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</si>
  <si>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</si>
  <si>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</si>
  <si>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</si>
  <si>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</si>
  <si>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</si>
  <si>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</si>
  <si>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</si>
  <si>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</si>
  <si>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</si>
  <si>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</si>
  <si>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</si>
  <si>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</si>
  <si>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</si>
  <si>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</si>
  <si>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</si>
  <si>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</si>
  <si>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</si>
  <si>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</si>
  <si>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</si>
  <si>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</si>
  <si>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</si>
  <si>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</si>
  <si>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</si>
  <si>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</si>
  <si>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</si>
  <si>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</si>
  <si>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</si>
  <si>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</si>
  <si>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</si>
  <si>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</si>
  <si>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</si>
  <si>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</si>
  <si>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</si>
  <si>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</si>
  <si>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</si>
  <si>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</si>
  <si>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</si>
  <si>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</si>
  <si>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</si>
  <si>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</si>
  <si>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</si>
  <si>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</si>
  <si>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</si>
  <si>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</si>
  <si>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</si>
  <si>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</si>
  <si>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</si>
  <si>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</si>
  <si>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</si>
  <si>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</si>
  <si>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</si>
  <si>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</si>
  <si>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</si>
  <si>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</si>
  <si>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</si>
  <si>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</si>
  <si>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</si>
  <si>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</si>
  <si>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</si>
  <si>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</si>
  <si>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</si>
  <si>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</si>
  <si>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</si>
  <si>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</si>
  <si>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</si>
  <si>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</si>
  <si>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</si>
  <si>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</si>
  <si>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</si>
  <si>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</si>
  <si>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</si>
  <si>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</si>
  <si>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</si>
  <si>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</si>
  <si>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</si>
  <si>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</si>
  <si>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</si>
  <si>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</si>
  <si>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</si>
  <si>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</si>
  <si>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</si>
  <si>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</si>
  <si>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</si>
  <si>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</si>
  <si>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</si>
  <si>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</si>
  <si>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</si>
  <si>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</si>
  <si>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</si>
  <si>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</si>
  <si>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</si>
  <si>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</si>
  <si>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</si>
  <si>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</si>
  <si>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</si>
  <si>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</si>
  <si>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</si>
  <si>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</si>
  <si>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</si>
  <si>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</si>
  <si>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</si>
  <si>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</si>
  <si>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</si>
  <si>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</si>
  <si>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</si>
  <si>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</si>
  <si>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</si>
  <si>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</si>
  <si>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</si>
  <si>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</si>
  <si>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</si>
  <si>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</si>
  <si>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</si>
  <si>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</si>
  <si>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</si>
  <si>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</si>
  <si>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</si>
  <si>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</si>
  <si>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</si>
  <si>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</si>
  <si>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</si>
  <si>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</si>
  <si>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</si>
  <si>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</si>
  <si>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</si>
  <si>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</si>
  <si>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</si>
  <si>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</si>
  <si>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</si>
  <si>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</si>
  <si>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</si>
  <si>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</si>
  <si>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</si>
  <si>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</si>
  <si>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</si>
  <si>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</si>
  <si>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東京都町田市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</si>
  <si>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</si>
  <si>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</si>
  <si>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</si>
  <si>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</si>
  <si>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</si>
  <si>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</si>
  <si>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</si>
  <si>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</si>
  <si>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</si>
  <si>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</si>
  <si>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</si>
  <si>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</si>
  <si>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</si>
  <si>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</si>
  <si>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</si>
  <si>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</si>
  <si>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</si>
  <si>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</si>
  <si>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</si>
  <si>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</si>
  <si>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</si>
  <si>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</si>
  <si>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</si>
  <si>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</si>
  <si>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</si>
  <si>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</si>
  <si>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</si>
  <si>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</si>
  <si>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</si>
  <si>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</si>
  <si>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</si>
  <si>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</si>
  <si>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</si>
  <si>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</si>
  <si>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</si>
  <si>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</si>
  <si>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</si>
  <si>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</si>
  <si>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</si>
  <si>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</si>
  <si>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</si>
  <si>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</si>
  <si>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</si>
  <si>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</si>
  <si>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</si>
  <si>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</si>
  <si>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</si>
  <si>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</si>
  <si>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</si>
  <si>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</si>
  <si>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</si>
  <si>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</si>
  <si>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</si>
  <si>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</si>
  <si>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</si>
  <si>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</si>
  <si>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</si>
  <si>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</si>
  <si>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</si>
  <si>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</si>
  <si>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</si>
  <si>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</si>
  <si>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</si>
  <si>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</si>
  <si>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</si>
  <si>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</si>
  <si>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</si>
  <si>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</si>
  <si>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</si>
  <si>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</si>
  <si>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</si>
  <si>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</si>
  <si>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</si>
  <si>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</si>
  <si>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</si>
  <si>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</si>
  <si>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</si>
  <si>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</si>
  <si>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</si>
  <si>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</si>
  <si>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</si>
  <si>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</si>
  <si>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</si>
  <si>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</si>
  <si>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</si>
  <si>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</si>
  <si>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</si>
  <si>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</si>
  <si>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</si>
  <si>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</si>
  <si>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</si>
  <si>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</si>
  <si>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</si>
  <si>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</si>
  <si>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</si>
  <si>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</si>
  <si>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</si>
  <si>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</si>
  <si>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</si>
  <si>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</si>
  <si>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</si>
  <si>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</si>
  <si>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</si>
  <si>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</si>
  <si>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</si>
  <si>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</si>
  <si>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</si>
  <si>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</si>
  <si>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</si>
  <si>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</si>
  <si>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</si>
  <si>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</si>
  <si>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</si>
  <si>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</si>
  <si>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</si>
  <si>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</si>
  <si>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</si>
  <si>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</si>
  <si>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</si>
  <si>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</si>
  <si>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</si>
  <si>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</si>
  <si>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</si>
  <si>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</si>
  <si>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</si>
  <si>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</si>
  <si>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</si>
  <si>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</si>
  <si>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</si>
  <si>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</si>
  <si>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</si>
  <si>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</si>
  <si>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</si>
  <si>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</si>
  <si>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</si>
  <si>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</si>
  <si>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</si>
  <si>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</si>
  <si>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</si>
  <si>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</si>
  <si>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</si>
  <si>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</si>
  <si>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</si>
  <si>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</si>
  <si>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</si>
  <si>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</si>
  <si>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</si>
  <si>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</si>
  <si>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東京都町田市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</si>
  <si>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</si>
  <si>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</si>
  <si>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</si>
  <si>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</si>
  <si>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</si>
  <si>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</si>
  <si>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</si>
  <si>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</si>
  <si>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</si>
  <si>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</si>
  <si>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</si>
  <si>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</si>
  <si>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</si>
  <si>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</si>
  <si>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</si>
  <si>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</si>
  <si>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</si>
  <si>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</si>
  <si>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</si>
  <si>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</si>
  <si>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</si>
  <si>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</si>
  <si>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</si>
  <si>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</si>
  <si>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</si>
  <si>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</si>
  <si>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</si>
  <si>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</si>
  <si>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</si>
  <si>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</si>
  <si>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</si>
  <si>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</si>
  <si>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</si>
  <si>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</si>
  <si>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</si>
  <si>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</si>
  <si>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</si>
  <si>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</si>
  <si>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</si>
  <si>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</si>
  <si>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</si>
  <si>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</si>
  <si>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</si>
  <si>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</si>
  <si>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</si>
  <si>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</si>
  <si>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</si>
  <si>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</si>
  <si>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</si>
  <si>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</si>
  <si>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</si>
  <si>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</si>
  <si>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</si>
  <si>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</si>
  <si>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</si>
  <si>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</si>
  <si>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</si>
  <si>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</si>
  <si>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</si>
  <si>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</si>
  <si>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</si>
  <si>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</si>
  <si>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</si>
  <si>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</si>
  <si>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</si>
  <si>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</si>
  <si>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</si>
  <si>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</si>
  <si>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</si>
  <si>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</si>
  <si>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</si>
  <si>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</si>
  <si>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</si>
  <si>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</si>
  <si>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</si>
  <si>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</si>
  <si>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</si>
  <si>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</si>
  <si>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</si>
  <si>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</si>
  <si>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</si>
  <si>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</si>
  <si>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</si>
  <si>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</si>
  <si>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</si>
  <si>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</si>
  <si>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</si>
  <si>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</si>
  <si>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</si>
  <si>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</si>
  <si>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</si>
  <si>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</si>
  <si>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</si>
  <si>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</si>
  <si>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</si>
  <si>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</si>
  <si>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</si>
  <si>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</si>
  <si>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</si>
  <si>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</si>
  <si>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</si>
  <si>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</si>
  <si>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</si>
  <si>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</si>
  <si>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</si>
  <si>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</si>
  <si>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</si>
  <si>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</si>
  <si>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</si>
  <si>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</si>
  <si>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</si>
  <si>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</si>
  <si>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</si>
  <si>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</si>
  <si>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</si>
  <si>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</si>
  <si>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</si>
  <si>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</si>
  <si>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</si>
  <si>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</si>
  <si>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</si>
  <si>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</si>
  <si>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</si>
  <si>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</si>
  <si>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</si>
  <si>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</si>
  <si>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</si>
  <si>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</si>
  <si>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</si>
  <si>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</si>
  <si>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</si>
  <si>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</si>
  <si>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</si>
  <si>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</si>
  <si>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</si>
  <si>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</si>
  <si>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</si>
  <si>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</si>
  <si>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</si>
  <si>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</si>
  <si>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</si>
  <si>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</si>
  <si>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</si>
  <si>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</si>
  <si>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</si>
  <si>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</si>
  <si>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</si>
  <si>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</si>
  <si>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</si>
  <si>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</si>
  <si>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</si>
  <si>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</si>
  <si>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</si>
  <si>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</si>
  <si>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</si>
  <si>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</si>
  <si>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</si>
  <si>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</si>
  <si>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</si>
  <si>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</si>
  <si>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</si>
  <si>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</si>
  <si>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</si>
  <si>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</si>
  <si>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</si>
  <si>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</si>
  <si>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</si>
  <si>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</si>
  <si>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</si>
  <si>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</si>
  <si>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</si>
  <si>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</si>
  <si>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0.50</t>
  </si>
  <si>
    <t>▲ 0.37</t>
  </si>
  <si>
    <t>▲ 1.23</t>
  </si>
  <si>
    <t>一般会計</t>
  </si>
  <si>
    <t>町田市病院事業会計</t>
  </si>
  <si>
    <t>町田市介護保険事業会計</t>
  </si>
  <si>
    <t>町田市下水道事業会計</t>
  </si>
  <si>
    <t>町田市国民健康保険事業会計</t>
  </si>
  <si>
    <t>町田市後期高齢者医療事業会計</t>
  </si>
  <si>
    <t>その他会計（赤字）</t>
  </si>
  <si>
    <t>その他会計（黒字）</t>
  </si>
  <si>
    <t>-</t>
    <phoneticPr fontId="2"/>
  </si>
  <si>
    <t>東京たま広域資源循環組合</t>
    <phoneticPr fontId="2"/>
  </si>
  <si>
    <t>多摩ニュータウン環境組合</t>
    <phoneticPr fontId="2"/>
  </si>
  <si>
    <t>南多摩斎場組合</t>
    <phoneticPr fontId="2"/>
  </si>
  <si>
    <t>東京都十一市競輪事業組合</t>
    <phoneticPr fontId="2"/>
  </si>
  <si>
    <t>東京都六市競艇事業組合</t>
    <phoneticPr fontId="2"/>
  </si>
  <si>
    <t>東京都後期高齢者医療広域連合（一般会計）</t>
    <phoneticPr fontId="2"/>
  </si>
  <si>
    <t>東京都後期高齢者医療広域連合（後期高齢者医療特別会計）</t>
    <phoneticPr fontId="2"/>
  </si>
  <si>
    <t>東京市町村総合事務組合（一般会計）</t>
    <rPh sb="12" eb="14">
      <t>イッパン</t>
    </rPh>
    <rPh sb="14" eb="16">
      <t>カイケイ</t>
    </rPh>
    <phoneticPr fontId="2"/>
  </si>
  <si>
    <t>東京市町村総合事務組合（東京都市町村民交通災害共済事業特別会計）</t>
    <rPh sb="12" eb="14">
      <t>トウキョウ</t>
    </rPh>
    <rPh sb="14" eb="15">
      <t>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</si>
  <si>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町田市土地開発公社</t>
    <rPh sb="0" eb="3">
      <t>マチダシ</t>
    </rPh>
    <rPh sb="3" eb="5">
      <t>トチ</t>
    </rPh>
    <rPh sb="5" eb="7">
      <t>カイハツ</t>
    </rPh>
    <rPh sb="7" eb="9">
      <t>コウシャ</t>
    </rPh>
    <phoneticPr fontId="2"/>
  </si>
  <si>
    <t>町田まちづくり公社</t>
    <rPh sb="0" eb="2">
      <t>マチダ</t>
    </rPh>
    <rPh sb="7" eb="9">
      <t>コウシャ</t>
    </rPh>
    <phoneticPr fontId="2"/>
  </si>
  <si>
    <t>町田市勤労者福祉サービスセンター</t>
    <rPh sb="0" eb="3">
      <t>マチダシ</t>
    </rPh>
    <rPh sb="3" eb="5">
      <t>キンロウ</t>
    </rPh>
    <rPh sb="5" eb="6">
      <t>シャ</t>
    </rPh>
    <rPh sb="6" eb="8">
      <t>フクシ</t>
    </rPh>
    <phoneticPr fontId="2"/>
  </si>
  <si>
    <t>エルム・スリー管理</t>
    <rPh sb="7" eb="9">
      <t>カンリ</t>
    </rPh>
    <phoneticPr fontId="2"/>
  </si>
  <si>
    <t>町田センタービル</t>
    <rPh sb="0" eb="2">
      <t>マチダ</t>
    </rPh>
    <phoneticPr fontId="2"/>
  </si>
  <si>
    <t>町田市文化・国際交流財団</t>
    <rPh sb="0" eb="3">
      <t>マチダシ</t>
    </rPh>
    <rPh sb="3" eb="5">
      <t>ブンカ</t>
    </rPh>
    <rPh sb="6" eb="8">
      <t>コクサイ</t>
    </rPh>
    <rPh sb="8" eb="10">
      <t>コウリュウ</t>
    </rPh>
    <rPh sb="10" eb="12">
      <t>ザイダン</t>
    </rPh>
    <phoneticPr fontId="2"/>
  </si>
  <si>
    <t>町田市観光コンベンション協会</t>
    <rPh sb="0" eb="3">
      <t>マチダシ</t>
    </rPh>
    <rPh sb="3" eb="5">
      <t>カンコウ</t>
    </rPh>
    <rPh sb="12" eb="14">
      <t>キョウカイ</t>
    </rPh>
    <phoneticPr fontId="2"/>
  </si>
  <si>
    <t>まちだエコライフ推進公社</t>
    <rPh sb="8" eb="10">
      <t>スイシン</t>
    </rPh>
    <rPh sb="10" eb="12">
      <t>コウシャ</t>
    </rPh>
    <phoneticPr fontId="2"/>
  </si>
  <si>
    <t>町田新産業創造センター</t>
    <rPh sb="0" eb="2">
      <t>マチダ</t>
    </rPh>
    <rPh sb="2" eb="5">
      <t>シンサンギョウ</t>
    </rPh>
    <rPh sb="5" eb="7">
      <t>ソウゾウ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</si>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</sst>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32066</c:v>
                </c:pt>
                <c:pt idx="1">
                  <c:v>56447</c:v>
                </c:pt>
                <c:pt idx="2">
                  <c:v>40193</c:v>
                </c:pt>
                <c:pt idx="3">
                  <c:v>23423</c:v>
                </c:pt>
                <c:pt idx="4">
                  <c:v>31931</c:v>
                </c:pt>
              </c:numCache>
            </c:numRef>
          </c:val>
          <c:smooth val="0"/>
        </c:ser>
        <c:dLbls>
          <c:showLegendKey val="0"/>
          <c:showVal val="0"/>
          <c:showCatName val="0"/>
          <c:showSerName val="0"/>
          <c:showPercent val="0"/>
          <c:showBubbleSize val="0"/>
        </c:dLbls>
        <c:marker val="1"/>
        <c:smooth val="0"/>
        <c:axId val="265719328"/>
        <c:axId val="334833344"/>
      </c:lineChart>
      <c:catAx>
        <c:axId val="26571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833344"/>
        <c:crosses val="autoZero"/>
        <c:auto val="1"/>
        <c:lblAlgn val="ctr"/>
        <c:lblOffset val="100"/>
        <c:tickLblSkip val="1"/>
        <c:tickMarkSkip val="1"/>
        <c:noMultiLvlLbl val="0"/>
      </c:catAx>
      <c:valAx>
        <c:axId val="334833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71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4.18</c:v>
                </c:pt>
                <c:pt idx="1">
                  <c:v>5.03</c:v>
                </c:pt>
                <c:pt idx="2">
                  <c:v>5.6</c:v>
                </c:pt>
                <c:pt idx="3">
                  <c:v>5.52</c:v>
                </c:pt>
                <c:pt idx="4">
                  <c:v>5.62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9.98</c:v>
                </c:pt>
                <c:pt idx="1">
                  <c:v>9.48</c:v>
                </c:pt>
                <c:pt idx="2">
                  <c:v>8.9499999999999993</c:v>
                </c:pt>
                <c:pt idx="3">
                  <c:v>8.4499999999999993</c:v>
                </c:pt>
                <c:pt idx="4">
                  <c:v>7.07</c:v>
                </c:pt>
              </c:numCache>
            </c:numRef>
          </c:val>
        </c:ser>
        <c:dLbls>
          <c:showLegendKey val="0"/>
          <c:showVal val="0"/>
          <c:showCatName val="0"/>
          <c:showSerName val="0"/>
          <c:showPercent val="0"/>
          <c:showBubbleSize val="0"/>
        </c:dLbls>
        <c:gapWidth val="250"/>
        <c:overlap val="100"/>
        <c:axId val="347784160"/>
        <c:axId val="34778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c:v>
                </c:pt>
                <c:pt idx="1">
                  <c:v>0.93</c:v>
                </c:pt>
                <c:pt idx="2">
                  <c:v>0.14000000000000001</c:v>
                </c:pt>
                <c:pt idx="3">
                  <c:v>-0.37</c:v>
                </c:pt>
                <c:pt idx="4">
                  <c:v>-1.23</c:v>
                </c:pt>
              </c:numCache>
            </c:numRef>
          </c:val>
          <c:smooth val="0"/>
        </c:ser>
        <c:dLbls>
          <c:showLegendKey val="0"/>
          <c:showVal val="0"/>
          <c:showCatName val="0"/>
          <c:showSerName val="0"/>
          <c:showPercent val="0"/>
          <c:showBubbleSize val="0"/>
        </c:dLbls>
        <c:marker val="1"/>
        <c:smooth val="0"/>
        <c:axId val="347784160"/>
        <c:axId val="347784944"/>
      </c:lineChart>
      <c:catAx>
        <c:axId val="3477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784944"/>
        <c:crosses val="autoZero"/>
        <c:auto val="1"/>
        <c:lblAlgn val="ctr"/>
        <c:lblOffset val="100"/>
        <c:tickLblSkip val="1"/>
        <c:tickMarkSkip val="1"/>
        <c:noMultiLvlLbl val="0"/>
      </c:catAx>
      <c:valAx>
        <c:axId val="34778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78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0.05</c:v>
                </c:pt>
                <c:pt idx="4">
                  <c:v>#N/A</c:v>
                </c:pt>
                <c:pt idx="5">
                  <c:v>0.09</c:v>
                </c:pt>
                <c:pt idx="6">
                  <c:v>#N/A</c:v>
                </c:pt>
                <c:pt idx="7">
                  <c:v>7.0000000000000007E-2</c:v>
                </c:pt>
                <c:pt idx="8">
                  <c:v>#N/A</c:v>
                </c:pt>
                <c:pt idx="9">
                  <c:v>0.06</c:v>
                </c:pt>
              </c:numCache>
            </c:numRef>
          </c:val>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1.04</c:v>
                </c:pt>
                <c:pt idx="2">
                  <c:v>#N/A</c:v>
                </c:pt>
                <c:pt idx="3">
                  <c:v>2.02</c:v>
                </c:pt>
                <c:pt idx="4">
                  <c:v>#N/A</c:v>
                </c:pt>
                <c:pt idx="5">
                  <c:v>1.4</c:v>
                </c:pt>
                <c:pt idx="6">
                  <c:v>#N/A</c:v>
                </c:pt>
                <c:pt idx="7">
                  <c:v>1.06</c:v>
                </c:pt>
                <c:pt idx="8">
                  <c:v>#N/A</c:v>
                </c:pt>
                <c:pt idx="9">
                  <c:v>0.47</c:v>
                </c:pt>
              </c:numCache>
            </c:numRef>
          </c:val>
        </c:ser>
        <c:ser>
          <c:idx val="6"/>
          <c:order val="6"/>
          <c:tx>
            <c:strRef>
              <c:f>データシート!$A$33</c:f>
              <c:strCache>
                <c:ptCount val="1"/>
                <c:pt idx="0">
                  <c:v>町田市下水道事業会計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0.67</c:v>
                </c:pt>
                <c:pt idx="2">
                  <c:v>#N/A</c:v>
                </c:pt>
                <c:pt idx="3">
                  <c:v>0.71</c:v>
                </c:pt>
                <c:pt idx="4">
                  <c:v>#N/A</c:v>
                </c:pt>
                <c:pt idx="5">
                  <c:v>0.34</c:v>
                </c:pt>
                <c:pt idx="6">
                  <c:v>#N/A</c:v>
                </c:pt>
                <c:pt idx="7">
                  <c:v>0.93</c:v>
                </c:pt>
                <c:pt idx="8">
                  <c:v>#N/A</c:v>
                </c:pt>
                <c:pt idx="9">
                  <c:v>0.48</c:v>
                </c:pt>
              </c:numCache>
            </c:numRef>
          </c:val>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0.28999999999999998</c:v>
                </c:pt>
                <c:pt idx="2">
                  <c:v>#N/A</c:v>
                </c:pt>
                <c:pt idx="3">
                  <c:v>0.22</c:v>
                </c:pt>
                <c:pt idx="4">
                  <c:v>#N/A</c:v>
                </c:pt>
                <c:pt idx="5">
                  <c:v>0.44</c:v>
                </c:pt>
                <c:pt idx="6">
                  <c:v>#N/A</c:v>
                </c:pt>
                <c:pt idx="7">
                  <c:v>0.6</c:v>
                </c:pt>
                <c:pt idx="8">
                  <c:v>#N/A</c:v>
                </c:pt>
                <c:pt idx="9">
                  <c:v>0.66</c:v>
                </c:pt>
              </c:numCache>
            </c:numRef>
          </c:val>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5.74</c:v>
                </c:pt>
                <c:pt idx="2">
                  <c:v>#N/A</c:v>
                </c:pt>
                <c:pt idx="3">
                  <c:v>6.3</c:v>
                </c:pt>
                <c:pt idx="4">
                  <c:v>#N/A</c:v>
                </c:pt>
                <c:pt idx="5">
                  <c:v>6.49</c:v>
                </c:pt>
                <c:pt idx="6">
                  <c:v>#N/A</c:v>
                </c:pt>
                <c:pt idx="7">
                  <c:v>6.73</c:v>
                </c:pt>
                <c:pt idx="8">
                  <c:v>#N/A</c:v>
                </c:pt>
                <c:pt idx="9">
                  <c:v>4.38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4.18</c:v>
                </c:pt>
                <c:pt idx="2">
                  <c:v>#N/A</c:v>
                </c:pt>
                <c:pt idx="3">
                  <c:v>5.0199999999999996</c:v>
                </c:pt>
                <c:pt idx="4">
                  <c:v>#N/A</c:v>
                </c:pt>
                <c:pt idx="5">
                  <c:v>5.6</c:v>
                </c:pt>
                <c:pt idx="6">
                  <c:v>#N/A</c:v>
                </c:pt>
                <c:pt idx="7">
                  <c:v>5.51</c:v>
                </c:pt>
                <c:pt idx="8">
                  <c:v>#N/A</c:v>
                </c:pt>
                <c:pt idx="9">
                  <c:v>5.62</c:v>
                </c:pt>
              </c:numCache>
            </c:numRef>
          </c:val>
        </c:ser>
        <c:dLbls>
          <c:showLegendKey val="0"/>
          <c:showVal val="0"/>
          <c:showCatName val="0"/>
          <c:showSerName val="0"/>
          <c:showPercent val="0"/>
          <c:showBubbleSize val="0"/>
        </c:dLbls>
        <c:gapWidth val="150"/>
        <c:overlap val="100"/>
        <c:axId val="347783376"/>
        <c:axId val="347784552"/>
      </c:barChart>
      <c:catAx>
        <c:axId val="34778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784552"/>
        <c:crosses val="autoZero"/>
        <c:auto val="1"/>
        <c:lblAlgn val="ctr"/>
        <c:lblOffset val="100"/>
        <c:tickLblSkip val="1"/>
        <c:tickMarkSkip val="1"/>
        <c:noMultiLvlLbl val="0"/>
      </c:catAx>
      <c:valAx>
        <c:axId val="347784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78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9771</c:v>
                </c:pt>
                <c:pt idx="5">
                  <c:v>9204</c:v>
                </c:pt>
                <c:pt idx="8">
                  <c:v>9661</c:v>
                </c:pt>
                <c:pt idx="11">
                  <c:v>9808</c:v>
                </c:pt>
                <c:pt idx="14">
                  <c:v>9793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394</c:v>
                </c:pt>
                <c:pt idx="3">
                  <c:v>413</c:v>
                </c:pt>
                <c:pt idx="6">
                  <c:v>395</c:v>
                </c:pt>
                <c:pt idx="9">
                  <c:v>356</c:v>
                </c:pt>
                <c:pt idx="12">
                  <c:v>391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293</c:v>
                </c:pt>
                <c:pt idx="3">
                  <c:v>317</c:v>
                </c:pt>
                <c:pt idx="6">
                  <c:v>320</c:v>
                </c:pt>
                <c:pt idx="9">
                  <c:v>240</c:v>
                </c:pt>
                <c:pt idx="12">
                  <c:v>203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1451</c:v>
                </c:pt>
                <c:pt idx="3">
                  <c:v>1510</c:v>
                </c:pt>
                <c:pt idx="6">
                  <c:v>1633</c:v>
                </c:pt>
                <c:pt idx="9">
                  <c:v>1729</c:v>
                </c:pt>
                <c:pt idx="12">
                  <c:v>1687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6067</c:v>
                </c:pt>
                <c:pt idx="3">
                  <c:v>6035</c:v>
                </c:pt>
                <c:pt idx="6">
                  <c:v>6090</c:v>
                </c:pt>
                <c:pt idx="9">
                  <c:v>5997</c:v>
                </c:pt>
                <c:pt idx="12">
                  <c:v>6072</c:v>
                </c:pt>
              </c:numCache>
            </c:numRef>
          </c:val>
        </c:ser>
        <c:dLbls>
          <c:showLegendKey val="0"/>
          <c:showVal val="0"/>
          <c:showCatName val="0"/>
          <c:showSerName val="0"/>
          <c:showPercent val="0"/>
          <c:showBubbleSize val="0"/>
        </c:dLbls>
        <c:gapWidth val="100"/>
        <c:overlap val="100"/>
        <c:axId val="347781808"/>
        <c:axId val="34778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-1566</c:v>
                </c:pt>
                <c:pt idx="2">
                  <c:v>#N/A</c:v>
                </c:pt>
                <c:pt idx="3">
                  <c:v>#N/A</c:v>
                </c:pt>
                <c:pt idx="4">
                  <c:v>-929</c:v>
                </c:pt>
                <c:pt idx="5">
                  <c:v>#N/A</c:v>
                </c:pt>
                <c:pt idx="6">
                  <c:v>#N/A</c:v>
                </c:pt>
                <c:pt idx="7">
                  <c:v>-1223</c:v>
                </c:pt>
                <c:pt idx="8">
                  <c:v>#N/A</c:v>
                </c:pt>
                <c:pt idx="9">
                  <c:v>#N/A</c:v>
                </c:pt>
                <c:pt idx="10">
                  <c:v>-1486</c:v>
                </c:pt>
                <c:pt idx="11">
                  <c:v>#N/A</c:v>
                </c:pt>
                <c:pt idx="12">
                  <c:v>#N/A</c:v>
                </c:pt>
                <c:pt idx="13">
                  <c:v>-1440</c:v>
                </c:pt>
                <c:pt idx="14">
                  <c:v>#N/A</c:v>
                </c:pt>
              </c:numCache>
            </c:numRef>
          </c:val>
          <c:smooth val="0"/>
        </c:ser>
        <c:dLbls>
          <c:showLegendKey val="0"/>
          <c:showVal val="0"/>
          <c:showCatName val="0"/>
          <c:showSerName val="0"/>
          <c:showPercent val="0"/>
          <c:showBubbleSize val="0"/>
        </c:dLbls>
        <c:marker val="1"/>
        <c:smooth val="0"/>
        <c:axId val="347781808"/>
        <c:axId val="347782592"/>
      </c:lineChart>
      <c:catAx>
        <c:axId val="34778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782592"/>
        <c:crosses val="autoZero"/>
        <c:auto val="1"/>
        <c:lblAlgn val="ctr"/>
        <c:lblOffset val="100"/>
        <c:tickLblSkip val="1"/>
        <c:tickMarkSkip val="1"/>
        <c:noMultiLvlLbl val="0"/>
      </c:catAx>
      <c:valAx>
        <c:axId val="34778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78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82760</c:v>
                </c:pt>
                <c:pt idx="5">
                  <c:v>81823</c:v>
                </c:pt>
                <c:pt idx="8">
                  <c:v>81977</c:v>
                </c:pt>
                <c:pt idx="11">
                  <c:v>83499</c:v>
                </c:pt>
                <c:pt idx="14">
                  <c:v>82649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30680</c:v>
                </c:pt>
                <c:pt idx="5">
                  <c:v>24383</c:v>
                </c:pt>
                <c:pt idx="8">
                  <c:v>24211</c:v>
                </c:pt>
                <c:pt idx="11">
                  <c:v>24886</c:v>
                </c:pt>
                <c:pt idx="14">
                  <c:v>25843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22991</c:v>
                </c:pt>
                <c:pt idx="5">
                  <c:v>17921</c:v>
                </c:pt>
                <c:pt idx="8">
                  <c:v>16044</c:v>
                </c:pt>
                <c:pt idx="11">
                  <c:v>15343</c:v>
                </c:pt>
                <c:pt idx="14">
                  <c:v>14212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17235</c:v>
                </c:pt>
                <c:pt idx="3">
                  <c:v>16274</c:v>
                </c:pt>
                <c:pt idx="6">
                  <c:v>16209</c:v>
                </c:pt>
                <c:pt idx="9">
                  <c:v>14752</c:v>
                </c:pt>
                <c:pt idx="12">
                  <c:v>14378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1800</c:v>
                </c:pt>
                <c:pt idx="3">
                  <c:v>1502</c:v>
                </c:pt>
                <c:pt idx="6">
                  <c:v>1221</c:v>
                </c:pt>
                <c:pt idx="9">
                  <c:v>1066</c:v>
                </c:pt>
                <c:pt idx="12">
                  <c:v>909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27600</c:v>
                </c:pt>
                <c:pt idx="3">
                  <c:v>26966</c:v>
                </c:pt>
                <c:pt idx="6">
                  <c:v>27269</c:v>
                </c:pt>
                <c:pt idx="9">
                  <c:v>28563</c:v>
                </c:pt>
                <c:pt idx="12">
                  <c:v>29189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4007</c:v>
                </c:pt>
                <c:pt idx="3">
                  <c:v>3970</c:v>
                </c:pt>
                <c:pt idx="6">
                  <c:v>3671</c:v>
                </c:pt>
                <c:pt idx="9">
                  <c:v>3181</c:v>
                </c:pt>
                <c:pt idx="12">
                  <c:v>2799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59280</c:v>
                </c:pt>
                <c:pt idx="3">
                  <c:v>67746</c:v>
                </c:pt>
                <c:pt idx="6">
                  <c:v>71757</c:v>
                </c:pt>
                <c:pt idx="9">
                  <c:v>71394</c:v>
                </c:pt>
                <c:pt idx="12">
                  <c:v>73810</c:v>
                </c:pt>
              </c:numCache>
            </c:numRef>
          </c:val>
        </c:ser>
        <c:dLbls>
          <c:showLegendKey val="0"/>
          <c:showVal val="0"/>
          <c:showCatName val="0"/>
          <c:showSerName val="0"/>
          <c:showPercent val="0"/>
          <c:showBubbleSize val="0"/>
        </c:dLbls>
        <c:gapWidth val="100"/>
        <c:overlap val="100"/>
        <c:axId val="349429176"/>
        <c:axId val="34943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9429176"/>
        <c:axId val="349433096"/>
      </c:lineChart>
      <c:catAx>
        <c:axId val="34942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433096"/>
        <c:crosses val="autoZero"/>
        <c:auto val="1"/>
        <c:lblAlgn val="ctr"/>
        <c:lblOffset val="100"/>
        <c:tickLblSkip val="1"/>
        <c:tickMarkSkip val="1"/>
        <c:noMultiLvlLbl val="0"/>
      </c:catAx>
      <c:valAx>
        <c:axId val="34943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42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426,648
421,746
71.80
143,759,659
139,361,513
4,264,107
75,860,314
73,588,948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財政課指数（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ヵ年平均）は</a:t>
          </a:r>
          <a:r>
            <a:rPr kumimoji="1" lang="en-US" altLang="ja-JP" sz="1100">
              <a:solidFill>
                <a:schemeClr val="tx1"/>
              </a:solidFill>
              <a:effectLst/>
              <a:latin typeface="+mn-lt"/>
              <a:ea typeface="+mn-ea"/>
              <a:cs typeface="+mn-cs"/>
            </a:rPr>
            <a:t>0.969</a:t>
          </a:r>
          <a:r>
            <a:rPr kumimoji="1" lang="ja-JP" altLang="ja-JP" sz="1100">
              <a:solidFill>
                <a:schemeClr val="tx1"/>
              </a:solidFill>
              <a:effectLst/>
              <a:latin typeface="+mn-lt"/>
              <a:ea typeface="+mn-ea"/>
              <a:cs typeface="+mn-cs"/>
            </a:rPr>
            <a:t>である。平成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年度までの直近</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ヵ年平均では財政力指数は</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を上回っていたが、平成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年度以降は単年度での財政力指数は</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を下回っており、平成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年度は平成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年度から引き続いて</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ヵ年平均でも</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下回った。</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年度単年度で見ると基準財政収入額が基準財政需要額を下回り</a:t>
          </a:r>
          <a:r>
            <a:rPr lang="en-US" altLang="ja-JP" sz="1100" b="0" i="0" baseline="0">
              <a:solidFill>
                <a:schemeClr val="tx1"/>
              </a:solidFill>
              <a:effectLst/>
              <a:latin typeface="+mn-lt"/>
              <a:ea typeface="+mn-ea"/>
              <a:cs typeface="+mn-cs"/>
            </a:rPr>
            <a:t>0.975</a:t>
          </a:r>
          <a:r>
            <a:rPr lang="ja-JP" altLang="ja-JP" sz="1100" b="0" i="0" baseline="0">
              <a:solidFill>
                <a:schemeClr val="tx1"/>
              </a:solidFill>
              <a:effectLst/>
              <a:latin typeface="+mn-lt"/>
              <a:ea typeface="+mn-ea"/>
              <a:cs typeface="+mn-cs"/>
            </a:rPr>
            <a:t>で</a:t>
          </a:r>
          <a:r>
            <a:rPr lang="ja-JP" altLang="en-US" sz="1100" b="0" i="0" baseline="0">
              <a:solidFill>
                <a:schemeClr val="tx1"/>
              </a:solidFill>
              <a:effectLst/>
              <a:latin typeface="+mn-lt"/>
              <a:ea typeface="+mn-ea"/>
              <a:cs typeface="+mn-cs"/>
            </a:rPr>
            <a:t>あった。</a:t>
          </a:r>
          <a:r>
            <a:rPr lang="ja-JP" altLang="ja-JP" sz="1100" b="0" i="0" baseline="0">
              <a:solidFill>
                <a:schemeClr val="tx1"/>
              </a:solidFill>
              <a:effectLst/>
              <a:latin typeface="+mn-lt"/>
              <a:ea typeface="+mn-ea"/>
              <a:cs typeface="+mn-cs"/>
            </a:rPr>
            <a:t>地方消費税率の引き上げによる地方消費税交付金の増加などにより</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基準財政収入額は前年度に比べ増加して</a:t>
          </a:r>
          <a:r>
            <a:rPr lang="ja-JP" altLang="en-US" sz="1100" b="0" i="0" baseline="0">
              <a:solidFill>
                <a:schemeClr val="tx1"/>
              </a:solidFill>
              <a:effectLst/>
              <a:latin typeface="+mn-lt"/>
              <a:ea typeface="+mn-ea"/>
              <a:cs typeface="+mn-cs"/>
            </a:rPr>
            <a:t>いる</a:t>
          </a:r>
          <a:r>
            <a:rPr lang="ja-JP" altLang="ja-JP" sz="1100" b="0" i="0" baseline="0">
              <a:solidFill>
                <a:schemeClr val="tx1"/>
              </a:solidFill>
              <a:effectLst/>
              <a:latin typeface="+mn-lt"/>
              <a:ea typeface="+mn-ea"/>
              <a:cs typeface="+mn-cs"/>
            </a:rPr>
            <a:t>が、一方で、高齢化による高齢者保健福祉費の伸びにより基準財政需要額も前年度に比べ増加したことが主な要因で</a:t>
          </a:r>
          <a:r>
            <a:rPr lang="ja-JP" altLang="en-US" sz="1100" b="0" i="0" baseline="0">
              <a:solidFill>
                <a:schemeClr val="tx1"/>
              </a:solidFill>
              <a:effectLst/>
              <a:latin typeface="+mn-lt"/>
              <a:ea typeface="+mn-ea"/>
              <a:cs typeface="+mn-cs"/>
            </a:rPr>
            <a:t>ある</a:t>
          </a:r>
          <a:r>
            <a:rPr lang="ja-JP" altLang="ja-JP" sz="1100" b="0" i="0" baseline="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33161</xdr:rowOff>
    </xdr:from>
    <xdr:to>
      <xdr:col>7</xdr:col>
      <xdr:colOff>152400</xdr:colOff>
      <xdr:row>40</xdr:row>
      <xdr:rowOff>33161</xdr:rowOff>
    </xdr:to>
    <xdr:cxnSp macro="">
      <xdr:nvCxnSpPr>
        <xdr:cNvPr id="67" name="直線コネクタ 66"/>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19755</xdr:rowOff>
    </xdr:from>
    <xdr:to>
      <xdr:col>6</xdr:col>
      <xdr:colOff>0</xdr:colOff>
      <xdr:row>40</xdr:row>
      <xdr:rowOff>33161</xdr:rowOff>
    </xdr:to>
    <xdr:cxnSp macro="">
      <xdr:nvCxnSpPr>
        <xdr:cNvPr id="70" name="直線コネクタ 69"/>
        <xdr:cNvCxnSpPr/>
      </xdr:nvCxnSpPr>
      <xdr:spPr>
        <a:xfrm>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40</xdr:row>
      <xdr:rowOff>19755</xdr:rowOff>
    </xdr:to>
    <xdr:cxnSp macro="">
      <xdr:nvCxnSpPr>
        <xdr:cNvPr id="73" name="直線コネクタ 72"/>
        <xdr:cNvCxnSpPr/>
      </xdr:nvCxnSpPr>
      <xdr:spPr>
        <a:xfrm>
          <a:off x="2336800" y="68107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30339</xdr:rowOff>
    </xdr:from>
    <xdr:to>
      <xdr:col>3</xdr:col>
      <xdr:colOff>279400</xdr:colOff>
      <xdr:row>39</xdr:row>
      <xdr:rowOff>124178</xdr:rowOff>
    </xdr:to>
    <xdr:cxnSp macro="">
      <xdr:nvCxnSpPr>
        <xdr:cNvPr id="76" name="直線コネクタ 75"/>
        <xdr:cNvCxnSpPr/>
      </xdr:nvCxnSpPr>
      <xdr:spPr>
        <a:xfrm>
          <a:off x="1447800" y="67168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15116</xdr:rowOff>
    </xdr:from>
    <xdr:ext cx="762000" cy="259045"/>
    <xdr:sp macro="" textlink="">
      <xdr:nvSpPr>
        <xdr:cNvPr id="80" name="テキスト ボックス 79"/>
        <xdr:cNvSpPr txBox="1"/>
      </xdr:nvSpPr>
      <xdr:spPr>
        <a:xfrm>
          <a:off x="1066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153811</xdr:rowOff>
    </xdr:from>
    <xdr:to>
      <xdr:col>7</xdr:col>
      <xdr:colOff>203200</xdr:colOff>
      <xdr:row>40</xdr:row>
      <xdr:rowOff>83961</xdr:rowOff>
    </xdr:to>
    <xdr:sp macro="" textlink="">
      <xdr:nvSpPr>
        <xdr:cNvPr id="86" name="円/楕円 85"/>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170338</xdr:rowOff>
    </xdr:from>
    <xdr:ext cx="762000" cy="259045"/>
    <xdr:sp macro="" textlink="">
      <xdr:nvSpPr>
        <xdr:cNvPr id="87"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153811</xdr:rowOff>
    </xdr:from>
    <xdr:to>
      <xdr:col>6</xdr:col>
      <xdr:colOff>50800</xdr:colOff>
      <xdr:row>40</xdr:row>
      <xdr:rowOff>83961</xdr:rowOff>
    </xdr:to>
    <xdr:sp macro="" textlink="">
      <xdr:nvSpPr>
        <xdr:cNvPr id="88" name="円/楕円 87"/>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94138</xdr:rowOff>
    </xdr:from>
    <xdr:ext cx="736600" cy="259045"/>
    <xdr:sp macro="" textlink="">
      <xdr:nvSpPr>
        <xdr:cNvPr id="89" name="テキスト ボックス 88"/>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140405</xdr:rowOff>
    </xdr:from>
    <xdr:to>
      <xdr:col>4</xdr:col>
      <xdr:colOff>533400</xdr:colOff>
      <xdr:row>40</xdr:row>
      <xdr:rowOff>70555</xdr:rowOff>
    </xdr:to>
    <xdr:sp macro="" textlink="">
      <xdr:nvSpPr>
        <xdr:cNvPr id="90" name="円/楕円 89"/>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80732</xdr:rowOff>
    </xdr:from>
    <xdr:ext cx="762000" cy="259045"/>
    <xdr:sp macro="" textlink="">
      <xdr:nvSpPr>
        <xdr:cNvPr id="91" name="テキスト ボックス 90"/>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73378</xdr:rowOff>
    </xdr:from>
    <xdr:to>
      <xdr:col>3</xdr:col>
      <xdr:colOff>330200</xdr:colOff>
      <xdr:row>40</xdr:row>
      <xdr:rowOff>3528</xdr:rowOff>
    </xdr:to>
    <xdr:sp macro="" textlink="">
      <xdr:nvSpPr>
        <xdr:cNvPr id="92" name="円/楕円 91"/>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13705</xdr:rowOff>
    </xdr:from>
    <xdr:ext cx="762000" cy="259045"/>
    <xdr:sp macro="" textlink="">
      <xdr:nvSpPr>
        <xdr:cNvPr id="93" name="テキスト ボックス 92"/>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150989</xdr:rowOff>
    </xdr:from>
    <xdr:to>
      <xdr:col>2</xdr:col>
      <xdr:colOff>127000</xdr:colOff>
      <xdr:row>39</xdr:row>
      <xdr:rowOff>81139</xdr:rowOff>
    </xdr:to>
    <xdr:sp macro="" textlink="">
      <xdr:nvSpPr>
        <xdr:cNvPr id="94" name="円/楕円 93"/>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91316</xdr:rowOff>
    </xdr:from>
    <xdr:ext cx="762000" cy="259045"/>
    <xdr:sp macro="" textlink="">
      <xdr:nvSpPr>
        <xdr:cNvPr id="95" name="テキスト ボックス 94"/>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経常収支比率については、類似団体内平均値が</a:t>
          </a:r>
          <a:r>
            <a:rPr kumimoji="1" lang="ja-JP" altLang="en-US"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上昇している中で</a:t>
          </a:r>
          <a:r>
            <a:rPr kumimoji="1" lang="ja-JP" altLang="ja-JP" sz="1100">
              <a:solidFill>
                <a:schemeClr val="tx1"/>
              </a:solidFill>
              <a:effectLst/>
              <a:latin typeface="+mn-lt"/>
              <a:ea typeface="+mn-ea"/>
              <a:cs typeface="+mn-cs"/>
            </a:rPr>
            <a:t>、町田市は</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上昇</a:t>
          </a:r>
          <a:r>
            <a:rPr kumimoji="1" lang="ja-JP" altLang="en-US" sz="1100">
              <a:solidFill>
                <a:schemeClr val="tx1"/>
              </a:solidFill>
              <a:effectLst/>
              <a:latin typeface="+mn-lt"/>
              <a:ea typeface="+mn-ea"/>
              <a:cs typeface="+mn-cs"/>
            </a:rPr>
            <a:t>にとどまったが、依然として平均値を上回っている</a:t>
          </a:r>
          <a:r>
            <a:rPr kumimoji="1" lang="ja-JP" altLang="ja-JP" sz="1100">
              <a:solidFill>
                <a:schemeClr val="tx1"/>
              </a:solidFill>
              <a:effectLst/>
              <a:latin typeface="+mn-lt"/>
              <a:ea typeface="+mn-ea"/>
              <a:cs typeface="+mn-cs"/>
            </a:rPr>
            <a:t>。</a:t>
          </a:r>
          <a:r>
            <a:rPr lang="ja-JP" altLang="en-US" sz="1100">
              <a:solidFill>
                <a:schemeClr val="tx1"/>
              </a:solidFill>
              <a:effectLst/>
            </a:rPr>
            <a:t>前年度から引き続き</a:t>
          </a:r>
          <a:r>
            <a:rPr lang="en-US" altLang="ja-JP" sz="1100">
              <a:solidFill>
                <a:schemeClr val="tx1"/>
              </a:solidFill>
              <a:effectLst/>
            </a:rPr>
            <a:t>90%</a:t>
          </a:r>
          <a:r>
            <a:rPr lang="ja-JP" altLang="en-US" sz="1100">
              <a:solidFill>
                <a:schemeClr val="tx1"/>
              </a:solidFill>
              <a:effectLst/>
            </a:rPr>
            <a:t>を超えるなど、財政構造の硬直化が進行している。 </a:t>
          </a:r>
          <a:endParaRPr lang="en-US" altLang="ja-JP" sz="1100">
            <a:solidFill>
              <a:schemeClr val="tx1"/>
            </a:solidFill>
            <a:effectLst/>
          </a:endParaRPr>
        </a:p>
        <a:p>
          <a:r>
            <a:rPr lang="ja-JP" altLang="en-US" sz="1100">
              <a:solidFill>
                <a:schemeClr val="tx1"/>
              </a:solidFill>
              <a:effectLst/>
            </a:rPr>
            <a:t>上昇した主な要因については、分母である地方消費税交付金等に増加が見られたものの、分子である社会保障・税番号制度対応電算システムにかかる物件費や国民健康保険事業会計への経常的な繰出金が分母の増加を上回る伸び率で増加したことである。</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景気の低迷により市税が減少している一方で、生活保護費などの扶助費が年々増加している状況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依然厳しい状況</a:t>
          </a:r>
          <a:r>
            <a:rPr kumimoji="1" lang="ja-JP" altLang="en-US" sz="1100">
              <a:solidFill>
                <a:schemeClr val="dk1"/>
              </a:solidFill>
              <a:effectLst/>
              <a:latin typeface="+mn-lt"/>
              <a:ea typeface="+mn-ea"/>
              <a:cs typeface="+mn-cs"/>
            </a:rPr>
            <a:t>ではあるが、</a:t>
          </a:r>
          <a:r>
            <a:rPr kumimoji="1" lang="ja-JP" altLang="ja-JP" sz="1100">
              <a:solidFill>
                <a:schemeClr val="dk1"/>
              </a:solidFill>
              <a:effectLst/>
              <a:latin typeface="+mn-lt"/>
              <a:ea typeface="+mn-ea"/>
              <a:cs typeface="+mn-cs"/>
            </a:rPr>
            <a:t>さまざまな市民要望に柔軟に対応していくためにも、さらなる経常経費の抑制、行政経営改革を継続する必要がある。</a:t>
          </a:r>
          <a:endParaRPr lang="ja-JP" altLang="ja-JP">
            <a:effectLst/>
          </a:endParaRPr>
        </a:p>
        <a:p>
          <a:endParaRPr lang="ja-JP" altLang="ja-JP" sz="11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55456</xdr:rowOff>
    </xdr:to>
    <xdr:cxnSp macro="">
      <xdr:nvCxnSpPr>
        <xdr:cNvPr id="130" name="直線コネクタ 129"/>
        <xdr:cNvCxnSpPr/>
      </xdr:nvCxnSpPr>
      <xdr:spPr>
        <a:xfrm>
          <a:off x="4114800" y="1097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64</xdr:row>
      <xdr:rowOff>7196</xdr:rowOff>
    </xdr:to>
    <xdr:cxnSp macro="">
      <xdr:nvCxnSpPr>
        <xdr:cNvPr id="133" name="直線コネクタ 132"/>
        <xdr:cNvCxnSpPr/>
      </xdr:nvCxnSpPr>
      <xdr:spPr>
        <a:xfrm>
          <a:off x="3225800" y="1083521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63</xdr:row>
      <xdr:rowOff>33867</xdr:rowOff>
    </xdr:to>
    <xdr:cxnSp macro="">
      <xdr:nvCxnSpPr>
        <xdr:cNvPr id="136" name="直線コネクタ 135"/>
        <xdr:cNvCxnSpPr/>
      </xdr:nvCxnSpPr>
      <xdr:spPr>
        <a:xfrm>
          <a:off x="2336800" y="1075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124883</xdr:rowOff>
    </xdr:to>
    <xdr:cxnSp macro="">
      <xdr:nvCxnSpPr>
        <xdr:cNvPr id="139" name="直線コネクタ 138"/>
        <xdr:cNvCxnSpPr/>
      </xdr:nvCxnSpPr>
      <xdr:spPr>
        <a:xfrm>
          <a:off x="1447800" y="1074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49" name="円/楕円 148"/>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50"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127846</xdr:rowOff>
    </xdr:from>
    <xdr:to>
      <xdr:col>6</xdr:col>
      <xdr:colOff>50800</xdr:colOff>
      <xdr:row>64</xdr:row>
      <xdr:rowOff>57996</xdr:rowOff>
    </xdr:to>
    <xdr:sp macro="" textlink="">
      <xdr:nvSpPr>
        <xdr:cNvPr id="151" name="円/楕円 150"/>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42773</xdr:rowOff>
    </xdr:from>
    <xdr:ext cx="736600" cy="259045"/>
    <xdr:sp macro="" textlink="">
      <xdr:nvSpPr>
        <xdr:cNvPr id="152" name="テキスト ボックス 151"/>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3" name="円/楕円 152"/>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54" name="テキスト ボックス 153"/>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5" name="円/楕円 154"/>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6" name="テキスト ボックス 155"/>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7" name="円/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8" name="テキスト ボックス 157"/>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tx1"/>
              </a:solidFill>
              <a:effectLst/>
              <a:latin typeface="+mn-lt"/>
              <a:ea typeface="+mn-ea"/>
              <a:cs typeface="+mn-cs"/>
            </a:rPr>
            <a:t>人口</a:t>
          </a:r>
          <a:r>
            <a:rPr kumimoji="1" lang="en-US" altLang="ja-JP" sz="1050">
              <a:solidFill>
                <a:schemeClr val="tx1"/>
              </a:solidFill>
              <a:effectLst/>
              <a:latin typeface="+mn-lt"/>
              <a:ea typeface="+mn-ea"/>
              <a:cs typeface="+mn-cs"/>
            </a:rPr>
            <a:t>1</a:t>
          </a:r>
          <a:r>
            <a:rPr kumimoji="1" lang="ja-JP" altLang="ja-JP" sz="1050">
              <a:solidFill>
                <a:schemeClr val="tx1"/>
              </a:solidFill>
              <a:effectLst/>
              <a:latin typeface="+mn-lt"/>
              <a:ea typeface="+mn-ea"/>
              <a:cs typeface="+mn-cs"/>
            </a:rPr>
            <a:t>人当たり人件費・物件費等は類似団体内平均値と</a:t>
          </a:r>
          <a:r>
            <a:rPr kumimoji="1" lang="ja-JP" altLang="ja-JP" sz="1000">
              <a:solidFill>
                <a:schemeClr val="tx1"/>
              </a:solidFill>
              <a:effectLst/>
              <a:latin typeface="+mn-lt"/>
              <a:ea typeface="+mn-ea"/>
              <a:cs typeface="+mn-cs"/>
            </a:rPr>
            <a:t>比較</a:t>
          </a:r>
          <a:r>
            <a:rPr kumimoji="1" lang="ja-JP" altLang="ja-JP" sz="1050">
              <a:solidFill>
                <a:schemeClr val="tx1"/>
              </a:solidFill>
              <a:effectLst/>
              <a:latin typeface="+mn-lt"/>
              <a:ea typeface="+mn-ea"/>
              <a:cs typeface="+mn-cs"/>
            </a:rPr>
            <a:t>して低い額に抑えられている。</a:t>
          </a:r>
          <a:endParaRPr kumimoji="1" lang="en-US" altLang="ja-JP" sz="1050">
            <a:solidFill>
              <a:schemeClr val="tx1"/>
            </a:solidFill>
            <a:effectLst/>
            <a:latin typeface="+mn-lt"/>
            <a:ea typeface="+mn-ea"/>
            <a:cs typeface="+mn-cs"/>
          </a:endParaRPr>
        </a:p>
        <a:p>
          <a:pPr eaLnBrk="1" fontAlgn="auto" latinLnBrk="0" hangingPunct="1"/>
          <a:r>
            <a:rPr kumimoji="1" lang="ja-JP" altLang="en-US" sz="1050" b="0" i="0" baseline="0">
              <a:solidFill>
                <a:schemeClr val="tx1"/>
              </a:solidFill>
              <a:effectLst/>
              <a:latin typeface="+mn-lt"/>
              <a:ea typeface="+mn-ea"/>
              <a:cs typeface="+mn-cs"/>
            </a:rPr>
            <a:t>人件費は</a:t>
          </a:r>
          <a:r>
            <a:rPr lang="ja-JP" altLang="ja-JP" sz="1050" b="0" i="0" baseline="0">
              <a:solidFill>
                <a:schemeClr val="tx1"/>
              </a:solidFill>
              <a:effectLst/>
              <a:latin typeface="+mn-lt"/>
              <a:ea typeface="+mn-ea"/>
              <a:cs typeface="+mn-cs"/>
            </a:rPr>
            <a:t>前年度と比較して</a:t>
          </a:r>
          <a:r>
            <a:rPr lang="en-US" altLang="ja-JP" sz="1050" b="0" i="0" baseline="0">
              <a:solidFill>
                <a:schemeClr val="tx1"/>
              </a:solidFill>
              <a:effectLst/>
              <a:latin typeface="+mn-lt"/>
              <a:ea typeface="+mn-ea"/>
              <a:cs typeface="+mn-cs"/>
            </a:rPr>
            <a:t>6</a:t>
          </a:r>
          <a:r>
            <a:rPr lang="ja-JP" altLang="ja-JP" sz="1050" b="0" i="0" baseline="0">
              <a:solidFill>
                <a:schemeClr val="tx1"/>
              </a:solidFill>
              <a:effectLst/>
              <a:latin typeface="+mn-lt"/>
              <a:ea typeface="+mn-ea"/>
              <a:cs typeface="+mn-cs"/>
            </a:rPr>
            <a:t>億</a:t>
          </a:r>
          <a:r>
            <a:rPr lang="en-US" altLang="ja-JP" sz="1050" b="0" i="0" baseline="0">
              <a:solidFill>
                <a:schemeClr val="tx1"/>
              </a:solidFill>
              <a:effectLst/>
              <a:latin typeface="+mn-lt"/>
              <a:ea typeface="+mn-ea"/>
              <a:cs typeface="+mn-cs"/>
            </a:rPr>
            <a:t>8</a:t>
          </a:r>
          <a:r>
            <a:rPr lang="ja-JP" altLang="ja-JP" sz="1050" b="0" i="0" baseline="0">
              <a:solidFill>
                <a:schemeClr val="tx1"/>
              </a:solidFill>
              <a:effectLst/>
              <a:latin typeface="+mn-lt"/>
              <a:ea typeface="+mn-ea"/>
              <a:cs typeface="+mn-cs"/>
            </a:rPr>
            <a:t>千万円減少</a:t>
          </a:r>
          <a:r>
            <a:rPr lang="ja-JP" altLang="en-US" sz="1050" b="0" i="0" baseline="0">
              <a:solidFill>
                <a:schemeClr val="tx1"/>
              </a:solidFill>
              <a:effectLst/>
              <a:latin typeface="+mn-lt"/>
              <a:ea typeface="+mn-ea"/>
              <a:cs typeface="+mn-cs"/>
            </a:rPr>
            <a:t>。最も職員給の多かった平成</a:t>
          </a:r>
          <a:r>
            <a:rPr lang="en-US" altLang="ja-JP" sz="1050" b="0" i="0" baseline="0">
              <a:solidFill>
                <a:schemeClr val="tx1"/>
              </a:solidFill>
              <a:effectLst/>
              <a:latin typeface="+mn-lt"/>
              <a:ea typeface="+mn-ea"/>
              <a:cs typeface="+mn-cs"/>
            </a:rPr>
            <a:t>10</a:t>
          </a:r>
          <a:r>
            <a:rPr lang="ja-JP" altLang="en-US" sz="1050" b="0" i="0" baseline="0">
              <a:solidFill>
                <a:schemeClr val="tx1"/>
              </a:solidFill>
              <a:effectLst/>
              <a:latin typeface="+mn-lt"/>
              <a:ea typeface="+mn-ea"/>
              <a:cs typeface="+mn-cs"/>
            </a:rPr>
            <a:t>年度に比べ</a:t>
          </a:r>
          <a:r>
            <a:rPr lang="en-US" altLang="ja-JP" sz="1050" b="0" i="0" baseline="0">
              <a:solidFill>
                <a:schemeClr val="tx1"/>
              </a:solidFill>
              <a:effectLst/>
              <a:latin typeface="+mn-lt"/>
              <a:ea typeface="+mn-ea"/>
              <a:cs typeface="+mn-cs"/>
            </a:rPr>
            <a:t>38</a:t>
          </a:r>
          <a:r>
            <a:rPr lang="ja-JP" altLang="en-US" sz="1050" b="0" i="0" baseline="0">
              <a:solidFill>
                <a:schemeClr val="tx1"/>
              </a:solidFill>
              <a:effectLst/>
              <a:latin typeface="+mn-lt"/>
              <a:ea typeface="+mn-ea"/>
              <a:cs typeface="+mn-cs"/>
            </a:rPr>
            <a:t>億</a:t>
          </a:r>
          <a:r>
            <a:rPr lang="en-US" altLang="ja-JP" sz="1050" b="0" i="0" baseline="0">
              <a:solidFill>
                <a:schemeClr val="tx1"/>
              </a:solidFill>
              <a:effectLst/>
              <a:latin typeface="+mn-lt"/>
              <a:ea typeface="+mn-ea"/>
              <a:cs typeface="+mn-cs"/>
            </a:rPr>
            <a:t>2</a:t>
          </a:r>
          <a:r>
            <a:rPr lang="ja-JP" altLang="en-US" sz="1050" b="0" i="0" baseline="0">
              <a:solidFill>
                <a:schemeClr val="tx1"/>
              </a:solidFill>
              <a:effectLst/>
              <a:latin typeface="+mn-lt"/>
              <a:ea typeface="+mn-ea"/>
              <a:cs typeface="+mn-cs"/>
            </a:rPr>
            <a:t>千万円の減少となり、</a:t>
          </a:r>
          <a:r>
            <a:rPr kumimoji="1" lang="ja-JP" altLang="ja-JP" sz="1050">
              <a:solidFill>
                <a:schemeClr val="tx1"/>
              </a:solidFill>
              <a:effectLst/>
              <a:latin typeface="+mn-lt"/>
              <a:ea typeface="+mn-ea"/>
              <a:cs typeface="+mn-cs"/>
            </a:rPr>
            <a:t>職員数</a:t>
          </a:r>
          <a:r>
            <a:rPr kumimoji="1" lang="ja-JP" altLang="en-US" sz="1050">
              <a:solidFill>
                <a:schemeClr val="tx1"/>
              </a:solidFill>
              <a:effectLst/>
              <a:latin typeface="+mn-lt"/>
              <a:ea typeface="+mn-ea"/>
              <a:cs typeface="+mn-cs"/>
            </a:rPr>
            <a:t>も</a:t>
          </a: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8</a:t>
          </a:r>
          <a:r>
            <a:rPr kumimoji="1" lang="ja-JP" altLang="ja-JP" sz="1050">
              <a:solidFill>
                <a:schemeClr val="tx1"/>
              </a:solidFill>
              <a:effectLst/>
              <a:latin typeface="+mn-lt"/>
              <a:ea typeface="+mn-ea"/>
              <a:cs typeface="+mn-cs"/>
            </a:rPr>
            <a:t>年度のピーク時に比べ</a:t>
          </a:r>
          <a:r>
            <a:rPr lang="ja-JP" altLang="ja-JP" sz="1050" b="0" i="0" baseline="0">
              <a:solidFill>
                <a:schemeClr val="tx1"/>
              </a:solidFill>
              <a:effectLst/>
              <a:latin typeface="+mn-lt"/>
              <a:ea typeface="+mn-ea"/>
              <a:cs typeface="+mn-cs"/>
            </a:rPr>
            <a:t>、</a:t>
          </a:r>
          <a:r>
            <a:rPr lang="en-US" altLang="ja-JP" sz="1050" b="0" i="0" baseline="0">
              <a:solidFill>
                <a:schemeClr val="tx1"/>
              </a:solidFill>
              <a:effectLst/>
              <a:latin typeface="+mn-lt"/>
              <a:ea typeface="+mn-ea"/>
              <a:cs typeface="+mn-cs"/>
            </a:rPr>
            <a:t>242</a:t>
          </a:r>
          <a:r>
            <a:rPr lang="ja-JP" altLang="ja-JP" sz="1050" b="0" i="0" baseline="0">
              <a:solidFill>
                <a:schemeClr val="tx1"/>
              </a:solidFill>
              <a:effectLst/>
              <a:latin typeface="+mn-lt"/>
              <a:ea typeface="+mn-ea"/>
              <a:cs typeface="+mn-cs"/>
            </a:rPr>
            <a:t>人の削減</a:t>
          </a:r>
          <a:r>
            <a:rPr kumimoji="1" lang="ja-JP" altLang="ja-JP" sz="1050">
              <a:solidFill>
                <a:schemeClr val="tx1"/>
              </a:solidFill>
              <a:effectLst/>
              <a:latin typeface="+mn-lt"/>
              <a:ea typeface="+mn-ea"/>
              <a:cs typeface="+mn-cs"/>
            </a:rPr>
            <a:t>となっており、現在も継続して定数配分の適正化を図っている。</a:t>
          </a:r>
          <a:endParaRPr kumimoji="1" lang="en-US" altLang="ja-JP" sz="1050">
            <a:solidFill>
              <a:schemeClr val="tx1"/>
            </a:solidFill>
            <a:effectLst/>
            <a:latin typeface="+mn-lt"/>
            <a:ea typeface="+mn-ea"/>
            <a:cs typeface="+mn-cs"/>
          </a:endParaRPr>
        </a:p>
        <a:p>
          <a:pPr eaLnBrk="1" fontAlgn="auto" latinLnBrk="0" hangingPunct="1"/>
          <a:r>
            <a:rPr kumimoji="1" lang="ja-JP" altLang="ja-JP" sz="1050">
              <a:solidFill>
                <a:schemeClr val="tx1"/>
              </a:solidFill>
              <a:effectLst/>
              <a:latin typeface="+mn-lt"/>
              <a:ea typeface="+mn-ea"/>
              <a:cs typeface="+mn-cs"/>
            </a:rPr>
            <a:t>物件費</a:t>
          </a:r>
          <a:r>
            <a:rPr kumimoji="1" lang="ja-JP" altLang="en-US" sz="1050">
              <a:solidFill>
                <a:schemeClr val="tx1"/>
              </a:solidFill>
              <a:effectLst/>
              <a:latin typeface="+mn-lt"/>
              <a:ea typeface="+mn-ea"/>
              <a:cs typeface="+mn-cs"/>
            </a:rPr>
            <a:t>は前年度と比較して</a:t>
          </a:r>
          <a:r>
            <a:rPr kumimoji="1" lang="en-US" altLang="ja-JP" sz="1050">
              <a:solidFill>
                <a:schemeClr val="tx1"/>
              </a:solidFill>
              <a:effectLst/>
              <a:latin typeface="+mn-lt"/>
              <a:ea typeface="+mn-ea"/>
              <a:cs typeface="+mn-cs"/>
            </a:rPr>
            <a:t>11</a:t>
          </a:r>
          <a:r>
            <a:rPr kumimoji="1" lang="ja-JP" altLang="ja-JP" sz="1050">
              <a:solidFill>
                <a:schemeClr val="tx1"/>
              </a:solidFill>
              <a:effectLst/>
              <a:latin typeface="+mn-lt"/>
              <a:ea typeface="+mn-ea"/>
              <a:cs typeface="+mn-cs"/>
            </a:rPr>
            <a:t>億円</a:t>
          </a:r>
          <a:r>
            <a:rPr kumimoji="1" lang="ja-JP" altLang="en-US" sz="1050">
              <a:solidFill>
                <a:schemeClr val="tx1"/>
              </a:solidFill>
              <a:effectLst/>
              <a:latin typeface="+mn-lt"/>
              <a:ea typeface="+mn-ea"/>
              <a:cs typeface="+mn-cs"/>
            </a:rPr>
            <a:t>増加</a:t>
          </a:r>
          <a:r>
            <a:rPr kumimoji="1" lang="ja-JP" altLang="ja-JP" sz="1050">
              <a:solidFill>
                <a:schemeClr val="tx1"/>
              </a:solidFill>
              <a:effectLst/>
              <a:latin typeface="+mn-lt"/>
              <a:ea typeface="+mn-ea"/>
              <a:cs typeface="+mn-cs"/>
            </a:rPr>
            <a:t>している。</a:t>
          </a:r>
          <a:r>
            <a:rPr kumimoji="1" lang="ja-JP" altLang="en-US" sz="1050">
              <a:solidFill>
                <a:schemeClr val="tx1"/>
              </a:solidFill>
              <a:effectLst/>
              <a:latin typeface="+mn-lt"/>
              <a:ea typeface="+mn-ea"/>
              <a:cs typeface="+mn-cs"/>
            </a:rPr>
            <a:t>主な要因としては</a:t>
          </a:r>
          <a:r>
            <a:rPr lang="ja-JP" altLang="en-US" sz="1050" b="0" i="0" u="none" strike="noStrike" baseline="0" smtClean="0">
              <a:solidFill>
                <a:schemeClr val="tx1"/>
              </a:solidFill>
              <a:latin typeface="+mn-lt"/>
              <a:ea typeface="+mn-ea"/>
              <a:cs typeface="+mn-cs"/>
            </a:rPr>
            <a:t>社会保障・税番号制度対応電算システムや臨時福祉給付金業務委託料にかかる臨時的な物件費が増加したことである。</a:t>
          </a:r>
          <a:endParaRPr lang="en-US" altLang="ja-JP" sz="1050" b="1" i="0" u="none" strike="noStrike" baseline="0" smtClean="0">
            <a:solidFill>
              <a:schemeClr val="tx1"/>
            </a:solidFill>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臨時的要因に左右される部分除き、</a:t>
          </a:r>
          <a:r>
            <a:rPr kumimoji="1" lang="ja-JP" altLang="ja-JP" sz="1050">
              <a:solidFill>
                <a:schemeClr val="tx1"/>
              </a:solidFill>
              <a:effectLst/>
              <a:latin typeface="+mn-lt"/>
              <a:ea typeface="+mn-ea"/>
              <a:cs typeface="+mn-cs"/>
            </a:rPr>
            <a:t>今後も物品の管理を適正に行うなどの取組により、経常的にかかる経費の削減に努める。</a:t>
          </a:r>
          <a:endParaRPr kumimoji="1" lang="en-US" altLang="ja-JP" sz="1050">
            <a:solidFill>
              <a:schemeClr val="tx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135415</xdr:rowOff>
    </xdr:from>
    <xdr:to>
      <xdr:col>7</xdr:col>
      <xdr:colOff>152400</xdr:colOff>
      <xdr:row>80</xdr:row>
      <xdr:rowOff>153831</xdr:rowOff>
    </xdr:to>
    <xdr:cxnSp macro="">
      <xdr:nvCxnSpPr>
        <xdr:cNvPr id="191" name="直線コネクタ 190"/>
        <xdr:cNvCxnSpPr/>
      </xdr:nvCxnSpPr>
      <xdr:spPr>
        <a:xfrm>
          <a:off x="4114800" y="13851415"/>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133021</xdr:rowOff>
    </xdr:from>
    <xdr:to>
      <xdr:col>6</xdr:col>
      <xdr:colOff>0</xdr:colOff>
      <xdr:row>80</xdr:row>
      <xdr:rowOff>135415</xdr:rowOff>
    </xdr:to>
    <xdr:cxnSp macro="">
      <xdr:nvCxnSpPr>
        <xdr:cNvPr id="194" name="直線コネクタ 193"/>
        <xdr:cNvCxnSpPr/>
      </xdr:nvCxnSpPr>
      <xdr:spPr>
        <a:xfrm>
          <a:off x="3225800" y="13849021"/>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133021</xdr:rowOff>
    </xdr:from>
    <xdr:to>
      <xdr:col>4</xdr:col>
      <xdr:colOff>482600</xdr:colOff>
      <xdr:row>80</xdr:row>
      <xdr:rowOff>140328</xdr:rowOff>
    </xdr:to>
    <xdr:cxnSp macro="">
      <xdr:nvCxnSpPr>
        <xdr:cNvPr id="197" name="直線コネクタ 196"/>
        <xdr:cNvCxnSpPr/>
      </xdr:nvCxnSpPr>
      <xdr:spPr>
        <a:xfrm flipV="1">
          <a:off x="2336800" y="13849021"/>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128481</xdr:rowOff>
    </xdr:from>
    <xdr:to>
      <xdr:col>3</xdr:col>
      <xdr:colOff>279400</xdr:colOff>
      <xdr:row>80</xdr:row>
      <xdr:rowOff>140328</xdr:rowOff>
    </xdr:to>
    <xdr:cxnSp macro="">
      <xdr:nvCxnSpPr>
        <xdr:cNvPr id="200" name="直線コネクタ 199"/>
        <xdr:cNvCxnSpPr/>
      </xdr:nvCxnSpPr>
      <xdr:spPr>
        <a:xfrm>
          <a:off x="1447800" y="13844481"/>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103031</xdr:rowOff>
    </xdr:from>
    <xdr:to>
      <xdr:col>7</xdr:col>
      <xdr:colOff>203200</xdr:colOff>
      <xdr:row>81</xdr:row>
      <xdr:rowOff>33181</xdr:rowOff>
    </xdr:to>
    <xdr:sp macro="" textlink="">
      <xdr:nvSpPr>
        <xdr:cNvPr id="210" name="円/楕円 209"/>
        <xdr:cNvSpPr/>
      </xdr:nvSpPr>
      <xdr:spPr>
        <a:xfrm>
          <a:off x="4902200" y="138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24308</xdr:rowOff>
    </xdr:from>
    <xdr:ext cx="762000" cy="259045"/>
    <xdr:sp macro="" textlink="">
      <xdr:nvSpPr>
        <xdr:cNvPr id="211" name="人件費・物件費等の状況該当値テキスト"/>
        <xdr:cNvSpPr txBox="1"/>
      </xdr:nvSpPr>
      <xdr:spPr>
        <a:xfrm>
          <a:off x="5041900" y="137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97,665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84615</xdr:rowOff>
    </xdr:from>
    <xdr:to>
      <xdr:col>6</xdr:col>
      <xdr:colOff>50800</xdr:colOff>
      <xdr:row>81</xdr:row>
      <xdr:rowOff>14765</xdr:rowOff>
    </xdr:to>
    <xdr:sp macro="" textlink="">
      <xdr:nvSpPr>
        <xdr:cNvPr id="212" name="円/楕円 211"/>
        <xdr:cNvSpPr/>
      </xdr:nvSpPr>
      <xdr:spPr>
        <a:xfrm>
          <a:off x="4064000" y="138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24942</xdr:rowOff>
    </xdr:from>
    <xdr:ext cx="736600" cy="259045"/>
    <xdr:sp macro="" textlink="">
      <xdr:nvSpPr>
        <xdr:cNvPr id="213" name="テキスト ボックス 212"/>
        <xdr:cNvSpPr txBox="1"/>
      </xdr:nvSpPr>
      <xdr:spPr>
        <a:xfrm>
          <a:off x="3733800" y="1356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82221</xdr:rowOff>
    </xdr:from>
    <xdr:to>
      <xdr:col>4</xdr:col>
      <xdr:colOff>533400</xdr:colOff>
      <xdr:row>81</xdr:row>
      <xdr:rowOff>12371</xdr:rowOff>
    </xdr:to>
    <xdr:sp macro="" textlink="">
      <xdr:nvSpPr>
        <xdr:cNvPr id="214" name="円/楕円 213"/>
        <xdr:cNvSpPr/>
      </xdr:nvSpPr>
      <xdr:spPr>
        <a:xfrm>
          <a:off x="3175000" y="137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22548</xdr:rowOff>
    </xdr:from>
    <xdr:ext cx="762000" cy="259045"/>
    <xdr:sp macro="" textlink="">
      <xdr:nvSpPr>
        <xdr:cNvPr id="215" name="テキスト ボックス 214"/>
        <xdr:cNvSpPr txBox="1"/>
      </xdr:nvSpPr>
      <xdr:spPr>
        <a:xfrm>
          <a:off x="2844800" y="1356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89528</xdr:rowOff>
    </xdr:from>
    <xdr:to>
      <xdr:col>3</xdr:col>
      <xdr:colOff>330200</xdr:colOff>
      <xdr:row>81</xdr:row>
      <xdr:rowOff>19678</xdr:rowOff>
    </xdr:to>
    <xdr:sp macro="" textlink="">
      <xdr:nvSpPr>
        <xdr:cNvPr id="216" name="円/楕円 215"/>
        <xdr:cNvSpPr/>
      </xdr:nvSpPr>
      <xdr:spPr>
        <a:xfrm>
          <a:off x="2286000" y="138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29855</xdr:rowOff>
    </xdr:from>
    <xdr:ext cx="762000" cy="259045"/>
    <xdr:sp macro="" textlink="">
      <xdr:nvSpPr>
        <xdr:cNvPr id="217" name="テキスト ボックス 216"/>
        <xdr:cNvSpPr txBox="1"/>
      </xdr:nvSpPr>
      <xdr:spPr>
        <a:xfrm>
          <a:off x="1955800" y="135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77681</xdr:rowOff>
    </xdr:from>
    <xdr:to>
      <xdr:col>2</xdr:col>
      <xdr:colOff>127000</xdr:colOff>
      <xdr:row>81</xdr:row>
      <xdr:rowOff>7831</xdr:rowOff>
    </xdr:to>
    <xdr:sp macro="" textlink="">
      <xdr:nvSpPr>
        <xdr:cNvPr id="218" name="円/楕円 217"/>
        <xdr:cNvSpPr/>
      </xdr:nvSpPr>
      <xdr:spPr>
        <a:xfrm>
          <a:off x="1397000" y="137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18008</xdr:rowOff>
    </xdr:from>
    <xdr:ext cx="762000" cy="259045"/>
    <xdr:sp macro="" textlink="">
      <xdr:nvSpPr>
        <xdr:cNvPr id="219" name="テキスト ボックス 218"/>
        <xdr:cNvSpPr txBox="1"/>
      </xdr:nvSpPr>
      <xdr:spPr>
        <a:xfrm>
          <a:off x="1066800" y="1356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平成23年1月から東京都の給料表を導入しラスパイレス指数が前年度より1.0ポイント改善するなど一定の成果を挙げた。　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年度に国が給与減額を実施したため一時的に上昇したが、平成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年度で終了したため、以前の水準に戻った。　</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また、ラスパイレス指数には直接影響がないが、平成24年度からは全職員を対象に前年度の人事考課の結果を昇給及び勤勉手当に反映を実施し、平成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年度からは初任給の算定方法の見直しや管理職手当の定額化、住居手当の支給額の見直しなどを実施し、平成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年度からは扶養手当や住居手当、期末勤勉手当の職務加算割合の見直しを実施しており、今後もより一層の給与制度の適正化に努める。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10161</xdr:rowOff>
    </xdr:to>
    <xdr:cxnSp macro="">
      <xdr:nvCxnSpPr>
        <xdr:cNvPr id="253" name="直線コネクタ 252"/>
        <xdr:cNvCxnSpPr/>
      </xdr:nvCxnSpPr>
      <xdr:spPr>
        <a:xfrm flipV="1">
          <a:off x="16179800" y="14283266"/>
          <a:ext cx="8382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88</xdr:row>
      <xdr:rowOff>24130</xdr:rowOff>
    </xdr:to>
    <xdr:cxnSp macro="">
      <xdr:nvCxnSpPr>
        <xdr:cNvPr id="256" name="直線コネクタ 255"/>
        <xdr:cNvCxnSpPr/>
      </xdr:nvCxnSpPr>
      <xdr:spPr>
        <a:xfrm flipV="1">
          <a:off x="15290800" y="144119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24130</xdr:rowOff>
    </xdr:to>
    <xdr:cxnSp macro="">
      <xdr:nvCxnSpPr>
        <xdr:cNvPr id="259" name="直線コネクタ 258"/>
        <xdr:cNvCxnSpPr/>
      </xdr:nvCxnSpPr>
      <xdr:spPr>
        <a:xfrm>
          <a:off x="14401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123189</xdr:rowOff>
    </xdr:to>
    <xdr:cxnSp macro="">
      <xdr:nvCxnSpPr>
        <xdr:cNvPr id="262" name="直線コネクタ 261"/>
        <xdr:cNvCxnSpPr/>
      </xdr:nvCxnSpPr>
      <xdr:spPr>
        <a:xfrm>
          <a:off x="13512800" y="14363700"/>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65" name="フローチャート : 判断 264"/>
        <xdr:cNvSpPr/>
      </xdr:nvSpPr>
      <xdr:spPr>
        <a:xfrm>
          <a:off x="13462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66" name="テキスト ボックス 26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2" name="円/楕円 271"/>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73" name="給与水準   （国との比較）該当値テキスト"/>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4" name="円/楕円 273"/>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5" name="テキスト ボックス 274"/>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8" name="円/楕円 277"/>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9" name="テキスト ボックス 278"/>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0" name="円/楕円 27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1" name="テキスト ボックス 280"/>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年度を初年度とする町田市新</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ヵ年計画の推進に伴う実施体制の充実等の増員に対し、基本的に民間委託の推進や体制の見直し等により生み出した減員で対応している。しかし、平成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月の職員数は、社会保障・税番号制度への対応やオリンピック・パラリンピックキャンプ地招致のための増員等により、平成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年と比較して普通会計全体で</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人の増となり、人口千人当たり職員数は前年度の値よりも</a:t>
          </a:r>
          <a:r>
            <a:rPr lang="en-US" altLang="ja-JP" sz="1050" b="0" i="0" baseline="0">
              <a:solidFill>
                <a:schemeClr val="dk1"/>
              </a:solidFill>
              <a:effectLst/>
              <a:latin typeface="+mn-lt"/>
              <a:ea typeface="+mn-ea"/>
              <a:cs typeface="+mn-cs"/>
            </a:rPr>
            <a:t>0.05</a:t>
          </a:r>
          <a:r>
            <a:rPr lang="ja-JP" altLang="ja-JP" sz="1050" b="0" i="0" baseline="0">
              <a:solidFill>
                <a:schemeClr val="dk1"/>
              </a:solidFill>
              <a:effectLst/>
              <a:latin typeface="+mn-lt"/>
              <a:ea typeface="+mn-ea"/>
              <a:cs typeface="+mn-cs"/>
            </a:rPr>
            <a:t>人上昇した。</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町田市新5ヵ年計画（行政経営改革プラン）では、『定数』を「市の事務を執行するために必要な職員の数」と定義し、平成28年度の定数を平成23年度の定数と同数の2,262人とすることを目標として定めている。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は、各部署の勤務時間の状況を把握するための資料を活用することで、業務状況を反映した定数配分を決定する手法を実施し、業務の効率化や勤務時間の偏在の解消に努めた。今後も継続して定数の適正な配分</a:t>
          </a:r>
          <a:r>
            <a:rPr lang="ja-JP" altLang="en-US" sz="1050" b="0" i="0" baseline="0">
              <a:solidFill>
                <a:schemeClr val="dk1"/>
              </a:solidFill>
              <a:effectLst/>
              <a:latin typeface="+mn-lt"/>
              <a:ea typeface="+mn-ea"/>
              <a:cs typeface="+mn-cs"/>
            </a:rPr>
            <a:t>に努める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165481</xdr:rowOff>
    </xdr:from>
    <xdr:to>
      <xdr:col>24</xdr:col>
      <xdr:colOff>558800</xdr:colOff>
      <xdr:row>60</xdr:row>
      <xdr:rowOff>6096</xdr:rowOff>
    </xdr:to>
    <xdr:cxnSp macro="">
      <xdr:nvCxnSpPr>
        <xdr:cNvPr id="314" name="直線コネクタ 313"/>
        <xdr:cNvCxnSpPr/>
      </xdr:nvCxnSpPr>
      <xdr:spPr>
        <a:xfrm>
          <a:off x="16179800" y="102810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5"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165481</xdr:rowOff>
    </xdr:from>
    <xdr:to>
      <xdr:col>23</xdr:col>
      <xdr:colOff>406400</xdr:colOff>
      <xdr:row>59</xdr:row>
      <xdr:rowOff>165481</xdr:rowOff>
    </xdr:to>
    <xdr:cxnSp macro="">
      <xdr:nvCxnSpPr>
        <xdr:cNvPr id="317" name="直線コネクタ 316"/>
        <xdr:cNvCxnSpPr/>
      </xdr:nvCxnSpPr>
      <xdr:spPr>
        <a:xfrm>
          <a:off x="15290800" y="10281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9" name="テキスト ボックス 31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163068</xdr:rowOff>
    </xdr:from>
    <xdr:to>
      <xdr:col>22</xdr:col>
      <xdr:colOff>203200</xdr:colOff>
      <xdr:row>59</xdr:row>
      <xdr:rowOff>165481</xdr:rowOff>
    </xdr:to>
    <xdr:cxnSp macro="">
      <xdr:nvCxnSpPr>
        <xdr:cNvPr id="320" name="直線コネクタ 319"/>
        <xdr:cNvCxnSpPr/>
      </xdr:nvCxnSpPr>
      <xdr:spPr>
        <a:xfrm>
          <a:off x="14401800" y="102786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2" name="テキスト ボックス 321"/>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143764</xdr:rowOff>
    </xdr:from>
    <xdr:to>
      <xdr:col>21</xdr:col>
      <xdr:colOff>0</xdr:colOff>
      <xdr:row>59</xdr:row>
      <xdr:rowOff>163068</xdr:rowOff>
    </xdr:to>
    <xdr:cxnSp macro="">
      <xdr:nvCxnSpPr>
        <xdr:cNvPr id="323" name="直線コネクタ 322"/>
        <xdr:cNvCxnSpPr/>
      </xdr:nvCxnSpPr>
      <xdr:spPr>
        <a:xfrm>
          <a:off x="13512800" y="102593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5" name="テキスト ボックス 324"/>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6" name="フローチャート : 判断 325"/>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84980</xdr:rowOff>
    </xdr:from>
    <xdr:ext cx="762000" cy="259045"/>
    <xdr:sp macro="" textlink="">
      <xdr:nvSpPr>
        <xdr:cNvPr id="327" name="テキスト ボックス 326"/>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126746</xdr:rowOff>
    </xdr:from>
    <xdr:to>
      <xdr:col>24</xdr:col>
      <xdr:colOff>609600</xdr:colOff>
      <xdr:row>60</xdr:row>
      <xdr:rowOff>56896</xdr:rowOff>
    </xdr:to>
    <xdr:sp macro="" textlink="">
      <xdr:nvSpPr>
        <xdr:cNvPr id="333" name="円/楕円 332"/>
        <xdr:cNvSpPr/>
      </xdr:nvSpPr>
      <xdr:spPr>
        <a:xfrm>
          <a:off x="16967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48023</xdr:rowOff>
    </xdr:from>
    <xdr:ext cx="762000" cy="259045"/>
    <xdr:sp macro="" textlink="">
      <xdr:nvSpPr>
        <xdr:cNvPr id="334" name="定員管理の状況該当値テキスト"/>
        <xdr:cNvSpPr txBox="1"/>
      </xdr:nvSpPr>
      <xdr:spPr>
        <a:xfrm>
          <a:off x="17106900" y="1016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114681</xdr:rowOff>
    </xdr:from>
    <xdr:to>
      <xdr:col>23</xdr:col>
      <xdr:colOff>457200</xdr:colOff>
      <xdr:row>60</xdr:row>
      <xdr:rowOff>44831</xdr:rowOff>
    </xdr:to>
    <xdr:sp macro="" textlink="">
      <xdr:nvSpPr>
        <xdr:cNvPr id="335" name="円/楕円 334"/>
        <xdr:cNvSpPr/>
      </xdr:nvSpPr>
      <xdr:spPr>
        <a:xfrm>
          <a:off x="16129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55008</xdr:rowOff>
    </xdr:from>
    <xdr:ext cx="736600" cy="259045"/>
    <xdr:sp macro="" textlink="">
      <xdr:nvSpPr>
        <xdr:cNvPr id="336" name="テキスト ボックス 335"/>
        <xdr:cNvSpPr txBox="1"/>
      </xdr:nvSpPr>
      <xdr:spPr>
        <a:xfrm>
          <a:off x="15798800" y="99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114681</xdr:rowOff>
    </xdr:from>
    <xdr:to>
      <xdr:col>22</xdr:col>
      <xdr:colOff>254000</xdr:colOff>
      <xdr:row>60</xdr:row>
      <xdr:rowOff>44831</xdr:rowOff>
    </xdr:to>
    <xdr:sp macro="" textlink="">
      <xdr:nvSpPr>
        <xdr:cNvPr id="337" name="円/楕円 336"/>
        <xdr:cNvSpPr/>
      </xdr:nvSpPr>
      <xdr:spPr>
        <a:xfrm>
          <a:off x="15240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38" name="テキスト ボックス 337"/>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112268</xdr:rowOff>
    </xdr:from>
    <xdr:to>
      <xdr:col>21</xdr:col>
      <xdr:colOff>50800</xdr:colOff>
      <xdr:row>60</xdr:row>
      <xdr:rowOff>42418</xdr:rowOff>
    </xdr:to>
    <xdr:sp macro="" textlink="">
      <xdr:nvSpPr>
        <xdr:cNvPr id="339" name="円/楕円 338"/>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52595</xdr:rowOff>
    </xdr:from>
    <xdr:ext cx="762000" cy="259045"/>
    <xdr:sp macro="" textlink="">
      <xdr:nvSpPr>
        <xdr:cNvPr id="340" name="テキスト ボックス 339"/>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92964</xdr:rowOff>
    </xdr:from>
    <xdr:to>
      <xdr:col>19</xdr:col>
      <xdr:colOff>533400</xdr:colOff>
      <xdr:row>60</xdr:row>
      <xdr:rowOff>23114</xdr:rowOff>
    </xdr:to>
    <xdr:sp macro="" textlink="">
      <xdr:nvSpPr>
        <xdr:cNvPr id="341" name="円/楕円 340"/>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33291</xdr:rowOff>
    </xdr:from>
    <xdr:ext cx="762000" cy="259045"/>
    <xdr:sp macro="" textlink="">
      <xdr:nvSpPr>
        <xdr:cNvPr id="342" name="テキスト ボックス 341"/>
        <xdr:cNvSpPr txBox="1"/>
      </xdr:nvSpPr>
      <xdr:spPr>
        <a:xfrm>
          <a:off x="13131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改善</a:t>
          </a:r>
          <a:r>
            <a:rPr kumimoji="1" lang="ja-JP" altLang="ja-JP" sz="1100">
              <a:solidFill>
                <a:schemeClr val="tx1"/>
              </a:solidFill>
              <a:effectLst/>
              <a:latin typeface="+mn-lt"/>
              <a:ea typeface="+mn-ea"/>
              <a:cs typeface="+mn-cs"/>
            </a:rPr>
            <a:t>し、類似団体内順位は引き続き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位である。</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公営企業に要する経費の財源とする地方債の償還の財源に充てたと認められる繰入金が増加した</a:t>
          </a:r>
          <a:r>
            <a:rPr kumimoji="1" lang="ja-JP" altLang="en-US" sz="1100">
              <a:solidFill>
                <a:schemeClr val="tx1"/>
              </a:solidFill>
              <a:effectLst/>
              <a:latin typeface="+mn-lt"/>
              <a:ea typeface="+mn-ea"/>
              <a:cs typeface="+mn-cs"/>
            </a:rPr>
            <a:t>一方で、</a:t>
          </a:r>
          <a:r>
            <a:rPr kumimoji="1" lang="ja-JP" altLang="ja-JP" sz="1100">
              <a:solidFill>
                <a:schemeClr val="tx1"/>
              </a:solidFill>
              <a:effectLst/>
              <a:latin typeface="+mn-lt"/>
              <a:ea typeface="+mn-ea"/>
              <a:cs typeface="+mn-cs"/>
            </a:rPr>
            <a:t>標準税収入額等</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災害復旧費等に係る基準財政需要額が増加した</a:t>
          </a:r>
          <a:r>
            <a:rPr kumimoji="1" lang="ja-JP" altLang="en-US" sz="1100">
              <a:solidFill>
                <a:schemeClr val="tx1"/>
              </a:solidFill>
              <a:effectLst/>
              <a:latin typeface="+mn-lt"/>
              <a:ea typeface="+mn-ea"/>
              <a:cs typeface="+mn-cs"/>
            </a:rPr>
            <a:t>ことが主な要因である。</a:t>
          </a:r>
          <a:r>
            <a:rPr kumimoji="1" lang="ja-JP" altLang="ja-JP" sz="1100">
              <a:solidFill>
                <a:schemeClr val="tx1"/>
              </a:solidFill>
              <a:effectLst/>
              <a:latin typeface="+mn-lt"/>
              <a:ea typeface="+mn-ea"/>
              <a:cs typeface="+mn-cs"/>
            </a:rPr>
            <a:t>今後も適正水準の維持を目指す。</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106997</xdr:rowOff>
    </xdr:to>
    <xdr:cxnSp macro="">
      <xdr:nvCxnSpPr>
        <xdr:cNvPr id="372" name="直線コネクタ 371"/>
        <xdr:cNvCxnSpPr/>
      </xdr:nvCxnSpPr>
      <xdr:spPr>
        <a:xfrm flipV="1">
          <a:off x="16179800" y="626110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3"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100965</xdr:rowOff>
    </xdr:from>
    <xdr:to>
      <xdr:col>23</xdr:col>
      <xdr:colOff>406400</xdr:colOff>
      <xdr:row>36</xdr:row>
      <xdr:rowOff>106997</xdr:rowOff>
    </xdr:to>
    <xdr:cxnSp macro="">
      <xdr:nvCxnSpPr>
        <xdr:cNvPr id="375" name="直線コネクタ 374"/>
        <xdr:cNvCxnSpPr/>
      </xdr:nvCxnSpPr>
      <xdr:spPr>
        <a:xfrm>
          <a:off x="15290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7" name="テキスト ボックス 376"/>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100965</xdr:rowOff>
    </xdr:from>
    <xdr:to>
      <xdr:col>22</xdr:col>
      <xdr:colOff>203200</xdr:colOff>
      <xdr:row>36</xdr:row>
      <xdr:rowOff>131128</xdr:rowOff>
    </xdr:to>
    <xdr:cxnSp macro="">
      <xdr:nvCxnSpPr>
        <xdr:cNvPr id="378" name="直線コネクタ 377"/>
        <xdr:cNvCxnSpPr/>
      </xdr:nvCxnSpPr>
      <xdr:spPr>
        <a:xfrm flipV="1">
          <a:off x="14401800" y="62731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0" name="テキスト ボックス 379"/>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131128</xdr:rowOff>
    </xdr:from>
    <xdr:to>
      <xdr:col>21</xdr:col>
      <xdr:colOff>0</xdr:colOff>
      <xdr:row>37</xdr:row>
      <xdr:rowOff>32067</xdr:rowOff>
    </xdr:to>
    <xdr:cxnSp macro="">
      <xdr:nvCxnSpPr>
        <xdr:cNvPr id="381" name="直線コネクタ 380"/>
        <xdr:cNvCxnSpPr/>
      </xdr:nvCxnSpPr>
      <xdr:spPr>
        <a:xfrm flipV="1">
          <a:off x="13512800" y="630332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4" name="フローチャート : 判断 38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85" name="テキスト ボックス 384"/>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1" name="円/楕円 390"/>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2"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56197</xdr:rowOff>
    </xdr:from>
    <xdr:to>
      <xdr:col>23</xdr:col>
      <xdr:colOff>457200</xdr:colOff>
      <xdr:row>36</xdr:row>
      <xdr:rowOff>157797</xdr:rowOff>
    </xdr:to>
    <xdr:sp macro="" textlink="">
      <xdr:nvSpPr>
        <xdr:cNvPr id="393" name="円/楕円 392"/>
        <xdr:cNvSpPr/>
      </xdr:nvSpPr>
      <xdr:spPr>
        <a:xfrm>
          <a:off x="16129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167974</xdr:rowOff>
    </xdr:from>
    <xdr:ext cx="736600" cy="259045"/>
    <xdr:sp macro="" textlink="">
      <xdr:nvSpPr>
        <xdr:cNvPr id="394" name="テキスト ボックス 393"/>
        <xdr:cNvSpPr txBox="1"/>
      </xdr:nvSpPr>
      <xdr:spPr>
        <a:xfrm>
          <a:off x="15798800" y="599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50165</xdr:rowOff>
    </xdr:from>
    <xdr:to>
      <xdr:col>22</xdr:col>
      <xdr:colOff>254000</xdr:colOff>
      <xdr:row>36</xdr:row>
      <xdr:rowOff>151765</xdr:rowOff>
    </xdr:to>
    <xdr:sp macro="" textlink="">
      <xdr:nvSpPr>
        <xdr:cNvPr id="395" name="円/楕円 394"/>
        <xdr:cNvSpPr/>
      </xdr:nvSpPr>
      <xdr:spPr>
        <a:xfrm>
          <a:off x="15240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161942</xdr:rowOff>
    </xdr:from>
    <xdr:ext cx="762000" cy="259045"/>
    <xdr:sp macro="" textlink="">
      <xdr:nvSpPr>
        <xdr:cNvPr id="396" name="テキスト ボックス 395"/>
        <xdr:cNvSpPr txBox="1"/>
      </xdr:nvSpPr>
      <xdr:spPr>
        <a:xfrm>
          <a:off x="14909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80328</xdr:rowOff>
    </xdr:from>
    <xdr:to>
      <xdr:col>21</xdr:col>
      <xdr:colOff>50800</xdr:colOff>
      <xdr:row>37</xdr:row>
      <xdr:rowOff>10478</xdr:rowOff>
    </xdr:to>
    <xdr:sp macro="" textlink="">
      <xdr:nvSpPr>
        <xdr:cNvPr id="397" name="円/楕円 396"/>
        <xdr:cNvSpPr/>
      </xdr:nvSpPr>
      <xdr:spPr>
        <a:xfrm>
          <a:off x="14351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20655</xdr:rowOff>
    </xdr:from>
    <xdr:ext cx="762000" cy="259045"/>
    <xdr:sp macro="" textlink="">
      <xdr:nvSpPr>
        <xdr:cNvPr id="398" name="テキスト ボックス 397"/>
        <xdr:cNvSpPr txBox="1"/>
      </xdr:nvSpPr>
      <xdr:spPr>
        <a:xfrm>
          <a:off x="14020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152717</xdr:rowOff>
    </xdr:from>
    <xdr:to>
      <xdr:col>19</xdr:col>
      <xdr:colOff>533400</xdr:colOff>
      <xdr:row>37</xdr:row>
      <xdr:rowOff>82867</xdr:rowOff>
    </xdr:to>
    <xdr:sp macro="" textlink="">
      <xdr:nvSpPr>
        <xdr:cNvPr id="399" name="円/楕円 398"/>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93044</xdr:rowOff>
    </xdr:from>
    <xdr:ext cx="762000" cy="259045"/>
    <xdr:sp macro="" textlink="">
      <xdr:nvSpPr>
        <xdr:cNvPr id="400" name="テキスト ボックス 399"/>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年度は将来負担額</a:t>
          </a:r>
          <a:r>
            <a:rPr lang="en-US" altLang="ja-JP" sz="1100" b="0" i="0" baseline="0">
              <a:solidFill>
                <a:schemeClr val="tx1"/>
              </a:solidFill>
              <a:effectLst/>
              <a:latin typeface="+mn-lt"/>
              <a:ea typeface="+mn-ea"/>
              <a:cs typeface="+mn-cs"/>
            </a:rPr>
            <a:t>1,210</a:t>
          </a:r>
          <a:r>
            <a:rPr lang="ja-JP" altLang="ja-JP"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9</a:t>
          </a:r>
          <a:r>
            <a:rPr lang="ja-JP" altLang="ja-JP" sz="1100" b="0" i="0" baseline="0">
              <a:solidFill>
                <a:schemeClr val="tx1"/>
              </a:solidFill>
              <a:effectLst/>
              <a:latin typeface="+mn-lt"/>
              <a:ea typeface="+mn-ea"/>
              <a:cs typeface="+mn-cs"/>
            </a:rPr>
            <a:t>千万円に対し、控除される充当可能財源が</a:t>
          </a:r>
          <a:r>
            <a:rPr lang="en-US" altLang="ja-JP" sz="1100" b="0" i="0" baseline="0">
              <a:solidFill>
                <a:schemeClr val="tx1"/>
              </a:solidFill>
              <a:effectLst/>
              <a:latin typeface="+mn-lt"/>
              <a:ea typeface="+mn-ea"/>
              <a:cs typeface="+mn-cs"/>
            </a:rPr>
            <a:t>1,227</a:t>
          </a:r>
          <a:r>
            <a:rPr lang="ja-JP" altLang="ja-JP" sz="1100" b="0" i="0" baseline="0">
              <a:solidFill>
                <a:schemeClr val="tx1"/>
              </a:solidFill>
              <a:effectLst/>
              <a:latin typeface="+mn-lt"/>
              <a:ea typeface="+mn-ea"/>
              <a:cs typeface="+mn-cs"/>
            </a:rPr>
            <a:t>億円あり、差引の結果将来負担額が生じてい</a:t>
          </a:r>
          <a:r>
            <a:rPr lang="ja-JP" altLang="en-US" sz="1100" b="0" i="0" baseline="0">
              <a:solidFill>
                <a:schemeClr val="tx1"/>
              </a:solidFill>
              <a:effectLst/>
              <a:latin typeface="+mn-lt"/>
              <a:ea typeface="+mn-ea"/>
              <a:cs typeface="+mn-cs"/>
            </a:rPr>
            <a:t>ない。</a:t>
          </a:r>
          <a:endParaRPr lang="ja-JP" altLang="ja-JP">
            <a:solidFill>
              <a:schemeClr val="tx1"/>
            </a:solidFill>
            <a:effectLst/>
          </a:endParaRPr>
        </a:p>
        <a:p>
          <a:r>
            <a:rPr kumimoji="1" lang="ja-JP" altLang="en-US" sz="1100">
              <a:solidFill>
                <a:schemeClr val="tx1"/>
              </a:solidFill>
              <a:effectLst/>
              <a:latin typeface="+mn-lt"/>
              <a:ea typeface="+mn-ea"/>
              <a:cs typeface="+mn-cs"/>
            </a:rPr>
            <a:t>しかし、</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年度と比較して地方債現在高は</a:t>
          </a:r>
          <a:r>
            <a:rPr kumimoji="1" lang="ja-JP" altLang="en-US" sz="1100">
              <a:solidFill>
                <a:schemeClr val="tx1"/>
              </a:solidFill>
              <a:effectLst/>
              <a:latin typeface="+mn-lt"/>
              <a:ea typeface="+mn-ea"/>
              <a:cs typeface="+mn-cs"/>
            </a:rPr>
            <a:t>増加し、</a:t>
          </a:r>
          <a:r>
            <a:rPr kumimoji="1" lang="ja-JP" altLang="ja-JP" sz="1100">
              <a:solidFill>
                <a:schemeClr val="dk1"/>
              </a:solidFill>
              <a:effectLst/>
              <a:latin typeface="+mn-lt"/>
              <a:ea typeface="+mn-ea"/>
              <a:cs typeface="+mn-cs"/>
            </a:rPr>
            <a:t>充当可能特定歳入が減少している。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a:t>
          </a:r>
          <a:r>
            <a:rPr kumimoji="1" lang="ja-JP" altLang="en-US" sz="1100">
              <a:solidFill>
                <a:schemeClr val="tx1"/>
              </a:solidFill>
              <a:effectLst/>
              <a:latin typeface="+mn-lt"/>
              <a:ea typeface="+mn-ea"/>
              <a:cs typeface="+mn-cs"/>
            </a:rPr>
            <a:t>学校教育施設等整備事業に係る地方債の発行に（</a:t>
          </a:r>
          <a:r>
            <a:rPr kumimoji="1" lang="en-US" altLang="ja-JP" sz="1100">
              <a:solidFill>
                <a:schemeClr val="tx1"/>
              </a:solidFill>
              <a:effectLst/>
              <a:latin typeface="+mn-lt"/>
              <a:ea typeface="+mn-ea"/>
              <a:cs typeface="+mn-cs"/>
            </a:rPr>
            <a:t>17.4</a:t>
          </a:r>
          <a:r>
            <a:rPr kumimoji="1" lang="ja-JP" altLang="en-US" sz="1100">
              <a:solidFill>
                <a:schemeClr val="tx1"/>
              </a:solidFill>
              <a:effectLst/>
              <a:latin typeface="+mn-lt"/>
              <a:ea typeface="+mn-ea"/>
              <a:cs typeface="+mn-cs"/>
            </a:rPr>
            <a:t>億円）などにより増加し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財政調整基金の残高が</a:t>
          </a:r>
          <a:r>
            <a:rPr kumimoji="1" lang="en-US" altLang="ja-JP" sz="1100">
              <a:solidFill>
                <a:schemeClr val="tx1"/>
              </a:solidFill>
              <a:effectLst/>
              <a:latin typeface="+mn-lt"/>
              <a:ea typeface="+mn-ea"/>
              <a:cs typeface="+mn-cs"/>
            </a:rPr>
            <a:t>10.2</a:t>
          </a:r>
          <a:r>
            <a:rPr kumimoji="1" lang="ja-JP" altLang="en-US" sz="1100">
              <a:solidFill>
                <a:schemeClr val="tx1"/>
              </a:solidFill>
              <a:effectLst/>
              <a:latin typeface="+mn-lt"/>
              <a:ea typeface="+mn-ea"/>
              <a:cs typeface="+mn-cs"/>
            </a:rPr>
            <a:t>億円減少したことによる。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今後も将来負担の増大を招くことのないよう、地方債や基金の管理を徹底して行っていく。</a:t>
          </a:r>
          <a:endParaRPr kumimoji="1" lang="en-US" altLang="ja-JP" sz="1100">
            <a:solidFill>
              <a:schemeClr val="tx1"/>
            </a:solidFill>
            <a:effectLst/>
            <a:latin typeface="+mn-lt"/>
            <a:ea typeface="+mn-ea"/>
            <a:cs typeface="+mn-cs"/>
          </a:endParaRPr>
        </a:p>
        <a:p>
          <a:endParaRPr kumimoji="1" lang="en-US" altLang="ja-JP" sz="1100">
            <a:solidFill>
              <a:srgbClr val="FF0000"/>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4"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5" name="フローチャート : 判断 434"/>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38" name="フローチャート : 判断 437"/>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39" name="テキスト ボックス 438"/>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0" name="フローチャート : 判断 439"/>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1" name="テキスト ボックス 440"/>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2" name="フローチャート : 判断 441"/>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3" name="テキスト ボックス 442"/>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426,648
421,746
71.80
143,759,659
139,361,513
4,264,107
75,860,314
73,588,948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人件費に係る経常収支比率は、平成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改善</a:t>
          </a:r>
          <a:r>
            <a:rPr kumimoji="1" lang="ja-JP" altLang="ja-JP" sz="1100">
              <a:solidFill>
                <a:schemeClr val="tx1"/>
              </a:solidFill>
              <a:effectLst/>
              <a:latin typeface="+mn-lt"/>
              <a:ea typeface="+mn-ea"/>
              <a:cs typeface="+mn-cs"/>
            </a:rPr>
            <a:t>した。比率は類似団体内平均を上回っているが、人口</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人当たりの職員給決算額は類似団体平均と比較して低く抑えられている。人口に対する職員数が類似団体平均よりも少なく、人件費が低く抑えられていることによる。今後も人件費を適正に保つ。</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159657</xdr:rowOff>
    </xdr:to>
    <xdr:cxnSp macro="">
      <xdr:nvCxnSpPr>
        <xdr:cNvPr id="66" name="直線コネクタ 65"/>
        <xdr:cNvCxnSpPr/>
      </xdr:nvCxnSpPr>
      <xdr:spPr>
        <a:xfrm flipV="1">
          <a:off x="3987800" y="6565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38</xdr:row>
      <xdr:rowOff>159657</xdr:rowOff>
    </xdr:to>
    <xdr:cxnSp macro="">
      <xdr:nvCxnSpPr>
        <xdr:cNvPr id="69" name="直線コネクタ 68"/>
        <xdr:cNvCxnSpPr/>
      </xdr:nvCxnSpPr>
      <xdr:spPr>
        <a:xfrm>
          <a:off x="3098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127000</xdr:rowOff>
    </xdr:to>
    <xdr:cxnSp macro="">
      <xdr:nvCxnSpPr>
        <xdr:cNvPr id="72" name="直線コネクタ 71"/>
        <xdr:cNvCxnSpPr/>
      </xdr:nvCxnSpPr>
      <xdr:spPr>
        <a:xfrm flipV="1">
          <a:off x="2209800" y="6609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159657</xdr:rowOff>
    </xdr:to>
    <xdr:cxnSp macro="">
      <xdr:nvCxnSpPr>
        <xdr:cNvPr id="75" name="直線コネクタ 74"/>
        <xdr:cNvCxnSpPr/>
      </xdr:nvCxnSpPr>
      <xdr:spPr>
        <a:xfrm flipV="1">
          <a:off x="1320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79" name="テキスト ボックス 78"/>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108857</xdr:rowOff>
    </xdr:from>
    <xdr:to>
      <xdr:col>5</xdr:col>
      <xdr:colOff>600075</xdr:colOff>
      <xdr:row>39</xdr:row>
      <xdr:rowOff>39007</xdr:rowOff>
    </xdr:to>
    <xdr:sp macro="" textlink="">
      <xdr:nvSpPr>
        <xdr:cNvPr id="87" name="円/楕円 86"/>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23784</xdr:rowOff>
    </xdr:from>
    <xdr:ext cx="736600" cy="259045"/>
    <xdr:sp macro="" textlink="">
      <xdr:nvSpPr>
        <xdr:cNvPr id="88" name="テキスト ボックス 87"/>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89" name="円/楕円 88"/>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0" name="テキスト ボックス 89"/>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3" name="円/楕円 92"/>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94" name="テキスト ボックス 93"/>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物件費に係る経常収支比率は、平成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ポイント上昇した。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ごみ収集業務委託料や予防接種等委託料といった衛生費、電算システム借上料や総合管理委託料といった総務費の占める割合が大きい。今後も適正な執行に努める。</a:t>
          </a:r>
          <a:endParaRPr lang="ja-JP" altLang="ja-JP" sz="14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98425</xdr:rowOff>
    </xdr:to>
    <xdr:cxnSp macro="">
      <xdr:nvCxnSpPr>
        <xdr:cNvPr id="123" name="直線コネクタ 122"/>
        <xdr:cNvCxnSpPr/>
      </xdr:nvCxnSpPr>
      <xdr:spPr>
        <a:xfrm>
          <a:off x="15671800" y="2801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52705</xdr:rowOff>
    </xdr:from>
    <xdr:to>
      <xdr:col>22</xdr:col>
      <xdr:colOff>565150</xdr:colOff>
      <xdr:row>16</xdr:row>
      <xdr:rowOff>58420</xdr:rowOff>
    </xdr:to>
    <xdr:cxnSp macro="">
      <xdr:nvCxnSpPr>
        <xdr:cNvPr id="126" name="直線コネクタ 125"/>
        <xdr:cNvCxnSpPr/>
      </xdr:nvCxnSpPr>
      <xdr:spPr>
        <a:xfrm>
          <a:off x="14782800" y="2795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52705</xdr:rowOff>
    </xdr:from>
    <xdr:to>
      <xdr:col>21</xdr:col>
      <xdr:colOff>361950</xdr:colOff>
      <xdr:row>16</xdr:row>
      <xdr:rowOff>52705</xdr:rowOff>
    </xdr:to>
    <xdr:cxnSp macro="">
      <xdr:nvCxnSpPr>
        <xdr:cNvPr id="129" name="直線コネクタ 128"/>
        <xdr:cNvCxnSpPr/>
      </xdr:nvCxnSpPr>
      <xdr:spPr>
        <a:xfrm>
          <a:off x="13893800" y="2795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52705</xdr:rowOff>
    </xdr:from>
    <xdr:to>
      <xdr:col>20</xdr:col>
      <xdr:colOff>158750</xdr:colOff>
      <xdr:row>16</xdr:row>
      <xdr:rowOff>52705</xdr:rowOff>
    </xdr:to>
    <xdr:cxnSp macro="">
      <xdr:nvCxnSpPr>
        <xdr:cNvPr id="132" name="直線コネクタ 131"/>
        <xdr:cNvCxnSpPr/>
      </xdr:nvCxnSpPr>
      <xdr:spPr>
        <a:xfrm>
          <a:off x="13004800" y="2795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6" name="テキスト ボックス 135"/>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47625</xdr:rowOff>
    </xdr:from>
    <xdr:to>
      <xdr:col>24</xdr:col>
      <xdr:colOff>82550</xdr:colOff>
      <xdr:row>16</xdr:row>
      <xdr:rowOff>149225</xdr:rowOff>
    </xdr:to>
    <xdr:sp macro="" textlink="">
      <xdr:nvSpPr>
        <xdr:cNvPr id="142" name="円/楕円 141"/>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19702</xdr:rowOff>
    </xdr:from>
    <xdr:ext cx="762000" cy="259045"/>
    <xdr:sp macro="" textlink="">
      <xdr:nvSpPr>
        <xdr:cNvPr id="143" name="物件費該当値テキスト"/>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4" name="円/楕円 143"/>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5" name="テキスト ボックス 144"/>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1905</xdr:rowOff>
    </xdr:from>
    <xdr:to>
      <xdr:col>21</xdr:col>
      <xdr:colOff>412750</xdr:colOff>
      <xdr:row>16</xdr:row>
      <xdr:rowOff>103505</xdr:rowOff>
    </xdr:to>
    <xdr:sp macro="" textlink="">
      <xdr:nvSpPr>
        <xdr:cNvPr id="146" name="円/楕円 145"/>
        <xdr:cNvSpPr/>
      </xdr:nvSpPr>
      <xdr:spPr>
        <a:xfrm>
          <a:off x="14732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88282</xdr:rowOff>
    </xdr:from>
    <xdr:ext cx="762000" cy="259045"/>
    <xdr:sp macro="" textlink="">
      <xdr:nvSpPr>
        <xdr:cNvPr id="147" name="テキスト ボックス 146"/>
        <xdr:cNvSpPr txBox="1"/>
      </xdr:nvSpPr>
      <xdr:spPr>
        <a:xfrm>
          <a:off x="14401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1905</xdr:rowOff>
    </xdr:from>
    <xdr:to>
      <xdr:col>20</xdr:col>
      <xdr:colOff>209550</xdr:colOff>
      <xdr:row>16</xdr:row>
      <xdr:rowOff>103505</xdr:rowOff>
    </xdr:to>
    <xdr:sp macro="" textlink="">
      <xdr:nvSpPr>
        <xdr:cNvPr id="148" name="円/楕円 147"/>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88282</xdr:rowOff>
    </xdr:from>
    <xdr:ext cx="762000" cy="259045"/>
    <xdr:sp macro="" textlink="">
      <xdr:nvSpPr>
        <xdr:cNvPr id="149" name="テキスト ボックス 148"/>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xdr:rowOff>
    </xdr:from>
    <xdr:to>
      <xdr:col>19</xdr:col>
      <xdr:colOff>6350</xdr:colOff>
      <xdr:row>16</xdr:row>
      <xdr:rowOff>103505</xdr:rowOff>
    </xdr:to>
    <xdr:sp macro="" textlink="">
      <xdr:nvSpPr>
        <xdr:cNvPr id="150" name="円/楕円 149"/>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88282</xdr:rowOff>
    </xdr:from>
    <xdr:ext cx="762000" cy="259045"/>
    <xdr:sp macro="" textlink="">
      <xdr:nvSpPr>
        <xdr:cNvPr id="151" name="テキスト ボックス 150"/>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扶助費に係る経常収支比率は、平成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上昇した。扶助費は社会保障制度の一環として支出しているため、容易に削減することができず、また障害者自立支援給付費や民間等保育所運営費、生活保護費の増加傾向が続いていることが影響してい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37193</xdr:rowOff>
    </xdr:to>
    <xdr:cxnSp macro="">
      <xdr:nvCxnSpPr>
        <xdr:cNvPr id="186" name="直線コネクタ 185"/>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159657</xdr:rowOff>
    </xdr:to>
    <xdr:cxnSp macro="">
      <xdr:nvCxnSpPr>
        <xdr:cNvPr id="189" name="直線コネクタ 188"/>
        <xdr:cNvCxnSpPr/>
      </xdr:nvCxnSpPr>
      <xdr:spPr>
        <a:xfrm>
          <a:off x="3098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45357</xdr:rowOff>
    </xdr:to>
    <xdr:cxnSp macro="">
      <xdr:nvCxnSpPr>
        <xdr:cNvPr id="192" name="直線コネクタ 191"/>
        <xdr:cNvCxnSpPr/>
      </xdr:nvCxnSpPr>
      <xdr:spPr>
        <a:xfrm>
          <a:off x="2209800" y="98914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58</xdr:row>
      <xdr:rowOff>12700</xdr:rowOff>
    </xdr:to>
    <xdr:cxnSp macro="">
      <xdr:nvCxnSpPr>
        <xdr:cNvPr id="195" name="直線コネクタ 194"/>
        <xdr:cNvCxnSpPr/>
      </xdr:nvCxnSpPr>
      <xdr:spPr>
        <a:xfrm flipV="1">
          <a:off x="1320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5" name="円/楕円 204"/>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6"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07" name="円/楕円 206"/>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08" name="テキスト ボックス 207"/>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09" name="円/楕円 208"/>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0" name="テキスト ボックス 209"/>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1" name="円/楕円 210"/>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2" name="テキスト ボックス 211"/>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その他に係る経常収支比率は平成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年度も引き続き上昇の傾向が見られている。介護保険事業会計、後期高齢者医療事業会計に対する一般会計からの繰出金の占める割合が大きい。各特別会計の健全化を図る必要がある。</a:t>
          </a:r>
          <a:endParaRPr lang="ja-JP" altLang="ja-JP" sz="14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57</xdr:row>
      <xdr:rowOff>6350</xdr:rowOff>
    </xdr:to>
    <xdr:cxnSp macro="">
      <xdr:nvCxnSpPr>
        <xdr:cNvPr id="247" name="直線コネクタ 246"/>
        <xdr:cNvCxnSpPr/>
      </xdr:nvCxnSpPr>
      <xdr:spPr>
        <a:xfrm>
          <a:off x="15671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101600</xdr:rowOff>
    </xdr:to>
    <xdr:cxnSp macro="">
      <xdr:nvCxnSpPr>
        <xdr:cNvPr id="250" name="直線コネクタ 249"/>
        <xdr:cNvCxnSpPr/>
      </xdr:nvCxnSpPr>
      <xdr:spPr>
        <a:xfrm>
          <a:off x="14782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56</xdr:row>
      <xdr:rowOff>0</xdr:rowOff>
    </xdr:to>
    <xdr:cxnSp macro="">
      <xdr:nvCxnSpPr>
        <xdr:cNvPr id="253" name="直線コネクタ 252"/>
        <xdr:cNvCxnSpPr/>
      </xdr:nvCxnSpPr>
      <xdr:spPr>
        <a:xfrm>
          <a:off x="13893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139700</xdr:rowOff>
    </xdr:from>
    <xdr:to>
      <xdr:col>20</xdr:col>
      <xdr:colOff>158750</xdr:colOff>
      <xdr:row>55</xdr:row>
      <xdr:rowOff>69850</xdr:rowOff>
    </xdr:to>
    <xdr:cxnSp macro="">
      <xdr:nvCxnSpPr>
        <xdr:cNvPr id="256" name="直線コネクタ 255"/>
        <xdr:cNvCxnSpPr/>
      </xdr:nvCxnSpPr>
      <xdr:spPr>
        <a:xfrm>
          <a:off x="13004800" y="939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60" name="テキスト ボックス 259"/>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6" name="円/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68" name="円/楕円 267"/>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69" name="テキスト ボックス 268"/>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70" name="円/楕円 269"/>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71" name="テキスト ボックス 27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88900</xdr:rowOff>
    </xdr:from>
    <xdr:to>
      <xdr:col>19</xdr:col>
      <xdr:colOff>6350</xdr:colOff>
      <xdr:row>55</xdr:row>
      <xdr:rowOff>19050</xdr:rowOff>
    </xdr:to>
    <xdr:sp macro="" textlink="">
      <xdr:nvSpPr>
        <xdr:cNvPr id="274" name="円/楕円 273"/>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3827</xdr:rowOff>
    </xdr:from>
    <xdr:ext cx="762000" cy="259045"/>
    <xdr:sp macro="" textlink="">
      <xdr:nvSpPr>
        <xdr:cNvPr id="275" name="テキスト ボックス 274"/>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補助費等に係る経常収支比率は、平成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上昇し、</a:t>
          </a:r>
          <a:r>
            <a:rPr kumimoji="1" lang="ja-JP" altLang="ja-JP" sz="1100">
              <a:solidFill>
                <a:schemeClr val="tx1"/>
              </a:solidFill>
              <a:effectLst/>
              <a:latin typeface="+mn-lt"/>
              <a:ea typeface="+mn-ea"/>
              <a:cs typeface="+mn-cs"/>
            </a:rPr>
            <a:t>類似団体内平均値を</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ポイント上回っている。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常備消防委託料、病院事業会計負担金、東京たま広域資源循環組合負担金の占める割合が大きい。各特別会計の健全化を図る必要がある。</a:t>
          </a:r>
          <a:endParaRPr lang="ja-JP" altLang="ja-JP" sz="1400">
            <a:solidFill>
              <a:schemeClr val="tx1"/>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37</xdr:row>
      <xdr:rowOff>156936</xdr:rowOff>
    </xdr:to>
    <xdr:cxnSp macro="">
      <xdr:nvCxnSpPr>
        <xdr:cNvPr id="310" name="直線コネクタ 309"/>
        <xdr:cNvCxnSpPr/>
      </xdr:nvCxnSpPr>
      <xdr:spPr>
        <a:xfrm>
          <a:off x="15671800" y="648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37</xdr:row>
      <xdr:rowOff>167822</xdr:rowOff>
    </xdr:to>
    <xdr:cxnSp macro="">
      <xdr:nvCxnSpPr>
        <xdr:cNvPr id="313" name="直線コネクタ 312"/>
        <xdr:cNvCxnSpPr/>
      </xdr:nvCxnSpPr>
      <xdr:spPr>
        <a:xfrm flipV="1">
          <a:off x="14782800" y="6489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38</xdr:row>
      <xdr:rowOff>29028</xdr:rowOff>
    </xdr:to>
    <xdr:cxnSp macro="">
      <xdr:nvCxnSpPr>
        <xdr:cNvPr id="316" name="直線コネクタ 315"/>
        <xdr:cNvCxnSpPr/>
      </xdr:nvCxnSpPr>
      <xdr:spPr>
        <a:xfrm flipV="1">
          <a:off x="13893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18143</xdr:rowOff>
    </xdr:from>
    <xdr:to>
      <xdr:col>20</xdr:col>
      <xdr:colOff>158750</xdr:colOff>
      <xdr:row>38</xdr:row>
      <xdr:rowOff>29028</xdr:rowOff>
    </xdr:to>
    <xdr:cxnSp macro="">
      <xdr:nvCxnSpPr>
        <xdr:cNvPr id="319" name="直線コネクタ 318"/>
        <xdr:cNvCxnSpPr/>
      </xdr:nvCxnSpPr>
      <xdr:spPr>
        <a:xfrm>
          <a:off x="13004800" y="653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106136</xdr:rowOff>
    </xdr:from>
    <xdr:to>
      <xdr:col>24</xdr:col>
      <xdr:colOff>82550</xdr:colOff>
      <xdr:row>38</xdr:row>
      <xdr:rowOff>36286</xdr:rowOff>
    </xdr:to>
    <xdr:sp macro="" textlink="">
      <xdr:nvSpPr>
        <xdr:cNvPr id="329" name="円/楕円 328"/>
        <xdr:cNvSpPr/>
      </xdr:nvSpPr>
      <xdr:spPr>
        <a:xfrm>
          <a:off x="16459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78213</xdr:rowOff>
    </xdr:from>
    <xdr:ext cx="762000" cy="259045"/>
    <xdr:sp macro="" textlink="">
      <xdr:nvSpPr>
        <xdr:cNvPr id="330" name="補助費等該当値テキスト"/>
        <xdr:cNvSpPr txBox="1"/>
      </xdr:nvSpPr>
      <xdr:spPr>
        <a:xfrm>
          <a:off x="16598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1" name="円/楕円 330"/>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2" name="テキスト ボックス 331"/>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33" name="円/楕円 33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34" name="テキスト ボックス 33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149678</xdr:rowOff>
    </xdr:from>
    <xdr:to>
      <xdr:col>20</xdr:col>
      <xdr:colOff>209550</xdr:colOff>
      <xdr:row>38</xdr:row>
      <xdr:rowOff>79828</xdr:rowOff>
    </xdr:to>
    <xdr:sp macro="" textlink="">
      <xdr:nvSpPr>
        <xdr:cNvPr id="335" name="円/楕円 334"/>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64605</xdr:rowOff>
    </xdr:from>
    <xdr:ext cx="762000" cy="259045"/>
    <xdr:sp macro="" textlink="">
      <xdr:nvSpPr>
        <xdr:cNvPr id="336" name="テキスト ボックス 335"/>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37" name="円/楕円 336"/>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38" name="テキスト ボックス 337"/>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公債費に係る経常収支比率は、平成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年度と比較して</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ポイント減少し類似団体内順位</a:t>
          </a:r>
          <a:r>
            <a:rPr kumimoji="1" lang="ja-JP" altLang="en-US"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位と上位を保っている。</a:t>
          </a:r>
          <a:r>
            <a:rPr kumimoji="1" lang="ja-JP" altLang="ja-JP" sz="1100">
              <a:solidFill>
                <a:schemeClr val="tx1"/>
              </a:solidFill>
              <a:effectLst/>
              <a:latin typeface="+mn-lt"/>
              <a:ea typeface="+mn-ea"/>
              <a:cs typeface="+mn-cs"/>
            </a:rPr>
            <a:t>今後も適切な管理に努める。</a:t>
          </a:r>
          <a:endParaRPr lang="ja-JP" altLang="ja-JP" sz="14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58420</xdr:rowOff>
    </xdr:from>
    <xdr:to>
      <xdr:col>7</xdr:col>
      <xdr:colOff>15875</xdr:colOff>
      <xdr:row>73</xdr:row>
      <xdr:rowOff>64135</xdr:rowOff>
    </xdr:to>
    <xdr:cxnSp macro="">
      <xdr:nvCxnSpPr>
        <xdr:cNvPr id="367" name="直線コネクタ 366"/>
        <xdr:cNvCxnSpPr/>
      </xdr:nvCxnSpPr>
      <xdr:spPr>
        <a:xfrm flipV="1">
          <a:off x="3987800" y="125742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64135</xdr:rowOff>
    </xdr:from>
    <xdr:to>
      <xdr:col>5</xdr:col>
      <xdr:colOff>549275</xdr:colOff>
      <xdr:row>73</xdr:row>
      <xdr:rowOff>75565</xdr:rowOff>
    </xdr:to>
    <xdr:cxnSp macro="">
      <xdr:nvCxnSpPr>
        <xdr:cNvPr id="370" name="直線コネクタ 369"/>
        <xdr:cNvCxnSpPr/>
      </xdr:nvCxnSpPr>
      <xdr:spPr>
        <a:xfrm flipV="1">
          <a:off x="3098800" y="125799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64135</xdr:rowOff>
    </xdr:from>
    <xdr:to>
      <xdr:col>4</xdr:col>
      <xdr:colOff>346075</xdr:colOff>
      <xdr:row>73</xdr:row>
      <xdr:rowOff>75565</xdr:rowOff>
    </xdr:to>
    <xdr:cxnSp macro="">
      <xdr:nvCxnSpPr>
        <xdr:cNvPr id="373" name="直線コネクタ 372"/>
        <xdr:cNvCxnSpPr/>
      </xdr:nvCxnSpPr>
      <xdr:spPr>
        <a:xfrm>
          <a:off x="2209800" y="125799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64135</xdr:rowOff>
    </xdr:from>
    <xdr:to>
      <xdr:col>3</xdr:col>
      <xdr:colOff>142875</xdr:colOff>
      <xdr:row>73</xdr:row>
      <xdr:rowOff>69850</xdr:rowOff>
    </xdr:to>
    <xdr:cxnSp macro="">
      <xdr:nvCxnSpPr>
        <xdr:cNvPr id="376" name="直線コネクタ 375"/>
        <xdr:cNvCxnSpPr/>
      </xdr:nvCxnSpPr>
      <xdr:spPr>
        <a:xfrm flipV="1">
          <a:off x="1320800" y="125799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80" name="テキスト ボックス 379"/>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7620</xdr:rowOff>
    </xdr:from>
    <xdr:to>
      <xdr:col>7</xdr:col>
      <xdr:colOff>66675</xdr:colOff>
      <xdr:row>73</xdr:row>
      <xdr:rowOff>109220</xdr:rowOff>
    </xdr:to>
    <xdr:sp macro="" textlink="">
      <xdr:nvSpPr>
        <xdr:cNvPr id="386" name="円/楕円 385"/>
        <xdr:cNvSpPr/>
      </xdr:nvSpPr>
      <xdr:spPr>
        <a:xfrm>
          <a:off x="47752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87647</xdr:rowOff>
    </xdr:from>
    <xdr:ext cx="762000" cy="259045"/>
    <xdr:sp macro="" textlink="">
      <xdr:nvSpPr>
        <xdr:cNvPr id="387" name="公債費該当値テキスト"/>
        <xdr:cNvSpPr txBox="1"/>
      </xdr:nvSpPr>
      <xdr:spPr>
        <a:xfrm>
          <a:off x="4914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xdr:rowOff>
    </xdr:from>
    <xdr:to>
      <xdr:col>5</xdr:col>
      <xdr:colOff>600075</xdr:colOff>
      <xdr:row>73</xdr:row>
      <xdr:rowOff>114935</xdr:rowOff>
    </xdr:to>
    <xdr:sp macro="" textlink="">
      <xdr:nvSpPr>
        <xdr:cNvPr id="388" name="円/楕円 387"/>
        <xdr:cNvSpPr/>
      </xdr:nvSpPr>
      <xdr:spPr>
        <a:xfrm>
          <a:off x="39370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125112</xdr:rowOff>
    </xdr:from>
    <xdr:ext cx="736600" cy="259045"/>
    <xdr:sp macro="" textlink="">
      <xdr:nvSpPr>
        <xdr:cNvPr id="389" name="テキスト ボックス 388"/>
        <xdr:cNvSpPr txBox="1"/>
      </xdr:nvSpPr>
      <xdr:spPr>
        <a:xfrm>
          <a:off x="3606800" y="122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24765</xdr:rowOff>
    </xdr:from>
    <xdr:to>
      <xdr:col>4</xdr:col>
      <xdr:colOff>396875</xdr:colOff>
      <xdr:row>73</xdr:row>
      <xdr:rowOff>126365</xdr:rowOff>
    </xdr:to>
    <xdr:sp macro="" textlink="">
      <xdr:nvSpPr>
        <xdr:cNvPr id="390" name="円/楕円 389"/>
        <xdr:cNvSpPr/>
      </xdr:nvSpPr>
      <xdr:spPr>
        <a:xfrm>
          <a:off x="3048000" y="12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136542</xdr:rowOff>
    </xdr:from>
    <xdr:ext cx="762000" cy="259045"/>
    <xdr:sp macro="" textlink="">
      <xdr:nvSpPr>
        <xdr:cNvPr id="391" name="テキスト ボックス 390"/>
        <xdr:cNvSpPr txBox="1"/>
      </xdr:nvSpPr>
      <xdr:spPr>
        <a:xfrm>
          <a:off x="2717800" y="123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13335</xdr:rowOff>
    </xdr:from>
    <xdr:to>
      <xdr:col>3</xdr:col>
      <xdr:colOff>193675</xdr:colOff>
      <xdr:row>73</xdr:row>
      <xdr:rowOff>114935</xdr:rowOff>
    </xdr:to>
    <xdr:sp macro="" textlink="">
      <xdr:nvSpPr>
        <xdr:cNvPr id="392" name="円/楕円 391"/>
        <xdr:cNvSpPr/>
      </xdr:nvSpPr>
      <xdr:spPr>
        <a:xfrm>
          <a:off x="21590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125112</xdr:rowOff>
    </xdr:from>
    <xdr:ext cx="762000" cy="259045"/>
    <xdr:sp macro="" textlink="">
      <xdr:nvSpPr>
        <xdr:cNvPr id="393" name="テキスト ボックス 392"/>
        <xdr:cNvSpPr txBox="1"/>
      </xdr:nvSpPr>
      <xdr:spPr>
        <a:xfrm>
          <a:off x="1828800" y="122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19050</xdr:rowOff>
    </xdr:from>
    <xdr:to>
      <xdr:col>1</xdr:col>
      <xdr:colOff>676275</xdr:colOff>
      <xdr:row>73</xdr:row>
      <xdr:rowOff>120650</xdr:rowOff>
    </xdr:to>
    <xdr:sp macro="" textlink="">
      <xdr:nvSpPr>
        <xdr:cNvPr id="394" name="円/楕円 393"/>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130827</xdr:rowOff>
    </xdr:from>
    <xdr:ext cx="762000" cy="259045"/>
    <xdr:sp macro="" textlink="">
      <xdr:nvSpPr>
        <xdr:cNvPr id="395" name="テキスト ボックス 394"/>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以外の支出に係る経常収支比率は、毎年度増加している。扶助費、補助費等の経常収支比率が類似団体内平均値と比較して高いため、この項目も類似団体と比較して高い傾向が続いている。さらなる経常経費の抑制に努める。</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156718</xdr:rowOff>
    </xdr:from>
    <xdr:to>
      <xdr:col>24</xdr:col>
      <xdr:colOff>31750</xdr:colOff>
      <xdr:row>80</xdr:row>
      <xdr:rowOff>17272</xdr:rowOff>
    </xdr:to>
    <xdr:cxnSp macro="">
      <xdr:nvCxnSpPr>
        <xdr:cNvPr id="426" name="直線コネクタ 425"/>
        <xdr:cNvCxnSpPr/>
      </xdr:nvCxnSpPr>
      <xdr:spPr>
        <a:xfrm>
          <a:off x="15671800" y="137012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65278</xdr:rowOff>
    </xdr:from>
    <xdr:to>
      <xdr:col>22</xdr:col>
      <xdr:colOff>565150</xdr:colOff>
      <xdr:row>79</xdr:row>
      <xdr:rowOff>156718</xdr:rowOff>
    </xdr:to>
    <xdr:cxnSp macro="">
      <xdr:nvCxnSpPr>
        <xdr:cNvPr id="429" name="直線コネクタ 428"/>
        <xdr:cNvCxnSpPr/>
      </xdr:nvCxnSpPr>
      <xdr:spPr>
        <a:xfrm>
          <a:off x="14782800" y="13609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28702</xdr:rowOff>
    </xdr:from>
    <xdr:to>
      <xdr:col>21</xdr:col>
      <xdr:colOff>361950</xdr:colOff>
      <xdr:row>79</xdr:row>
      <xdr:rowOff>65278</xdr:rowOff>
    </xdr:to>
    <xdr:cxnSp macro="">
      <xdr:nvCxnSpPr>
        <xdr:cNvPr id="432" name="直線コネクタ 431"/>
        <xdr:cNvCxnSpPr/>
      </xdr:nvCxnSpPr>
      <xdr:spPr>
        <a:xfrm>
          <a:off x="13893800" y="13573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79</xdr:row>
      <xdr:rowOff>28702</xdr:rowOff>
    </xdr:to>
    <xdr:cxnSp macro="">
      <xdr:nvCxnSpPr>
        <xdr:cNvPr id="435" name="直線コネクタ 434"/>
        <xdr:cNvCxnSpPr/>
      </xdr:nvCxnSpPr>
      <xdr:spPr>
        <a:xfrm>
          <a:off x="13004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9" name="テキスト ボックス 438"/>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137922</xdr:rowOff>
    </xdr:from>
    <xdr:to>
      <xdr:col>24</xdr:col>
      <xdr:colOff>82550</xdr:colOff>
      <xdr:row>80</xdr:row>
      <xdr:rowOff>68072</xdr:rowOff>
    </xdr:to>
    <xdr:sp macro="" textlink="">
      <xdr:nvSpPr>
        <xdr:cNvPr id="445" name="円/楕円 444"/>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46499</xdr:rowOff>
    </xdr:from>
    <xdr:ext cx="762000" cy="259045"/>
    <xdr:sp macro="" textlink="">
      <xdr:nvSpPr>
        <xdr:cNvPr id="446"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47" name="円/楕円 446"/>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48" name="テキスト ボックス 447"/>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xdr:rowOff>
    </xdr:from>
    <xdr:to>
      <xdr:col>21</xdr:col>
      <xdr:colOff>412750</xdr:colOff>
      <xdr:row>79</xdr:row>
      <xdr:rowOff>116078</xdr:rowOff>
    </xdr:to>
    <xdr:sp macro="" textlink="">
      <xdr:nvSpPr>
        <xdr:cNvPr id="449" name="円/楕円 448"/>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100855</xdr:rowOff>
    </xdr:from>
    <xdr:ext cx="762000" cy="259045"/>
    <xdr:sp macro="" textlink="">
      <xdr:nvSpPr>
        <xdr:cNvPr id="450" name="テキスト ボックス 449"/>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149352</xdr:rowOff>
    </xdr:from>
    <xdr:to>
      <xdr:col>20</xdr:col>
      <xdr:colOff>209550</xdr:colOff>
      <xdr:row>79</xdr:row>
      <xdr:rowOff>79502</xdr:rowOff>
    </xdr:to>
    <xdr:sp macro="" textlink="">
      <xdr:nvSpPr>
        <xdr:cNvPr id="451" name="円/楕円 450"/>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64279</xdr:rowOff>
    </xdr:from>
    <xdr:ext cx="762000" cy="259045"/>
    <xdr:sp macro="" textlink="">
      <xdr:nvSpPr>
        <xdr:cNvPr id="452" name="テキスト ボックス 451"/>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140208</xdr:rowOff>
    </xdr:from>
    <xdr:to>
      <xdr:col>19</xdr:col>
      <xdr:colOff>6350</xdr:colOff>
      <xdr:row>79</xdr:row>
      <xdr:rowOff>70358</xdr:rowOff>
    </xdr:to>
    <xdr:sp macro="" textlink="">
      <xdr:nvSpPr>
        <xdr:cNvPr id="453" name="円/楕円 452"/>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55135</xdr:rowOff>
    </xdr:from>
    <xdr:ext cx="762000" cy="259045"/>
    <xdr:sp macro="" textlink="">
      <xdr:nvSpPr>
        <xdr:cNvPr id="454" name="テキスト ボックス 453"/>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東京都町田市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36871</xdr:rowOff>
    </xdr:from>
    <xdr:to>
      <xdr:col>4</xdr:col>
      <xdr:colOff>1117600</xdr:colOff>
      <xdr:row>18</xdr:row>
      <xdr:rowOff>49535</xdr:rowOff>
    </xdr:to>
    <xdr:cxnSp macro="">
      <xdr:nvCxnSpPr>
        <xdr:cNvPr id="48" name="直線コネクタ 47"/>
        <xdr:cNvCxnSpPr/>
      </xdr:nvCxnSpPr>
      <xdr:spPr bwMode="auto">
        <a:xfrm flipV="1">
          <a:off x="5003800" y="3170596"/>
          <a:ext cx="6477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49535</xdr:rowOff>
    </xdr:from>
    <xdr:to>
      <xdr:col>4</xdr:col>
      <xdr:colOff>469900</xdr:colOff>
      <xdr:row>18</xdr:row>
      <xdr:rowOff>64760</xdr:rowOff>
    </xdr:to>
    <xdr:cxnSp macro="">
      <xdr:nvCxnSpPr>
        <xdr:cNvPr id="51" name="直線コネクタ 50"/>
        <xdr:cNvCxnSpPr/>
      </xdr:nvCxnSpPr>
      <xdr:spPr bwMode="auto">
        <a:xfrm flipV="1">
          <a:off x="4305300" y="3183260"/>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59548</xdr:rowOff>
    </xdr:from>
    <xdr:to>
      <xdr:col>3</xdr:col>
      <xdr:colOff>904875</xdr:colOff>
      <xdr:row>18</xdr:row>
      <xdr:rowOff>64760</xdr:rowOff>
    </xdr:to>
    <xdr:cxnSp macro="">
      <xdr:nvCxnSpPr>
        <xdr:cNvPr id="54" name="直線コネクタ 53"/>
        <xdr:cNvCxnSpPr/>
      </xdr:nvCxnSpPr>
      <xdr:spPr bwMode="auto">
        <a:xfrm>
          <a:off x="3606800" y="3193273"/>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59548</xdr:rowOff>
    </xdr:from>
    <xdr:to>
      <xdr:col>3</xdr:col>
      <xdr:colOff>206375</xdr:colOff>
      <xdr:row>18</xdr:row>
      <xdr:rowOff>67503</xdr:rowOff>
    </xdr:to>
    <xdr:cxnSp macro="">
      <xdr:nvCxnSpPr>
        <xdr:cNvPr id="57" name="直線コネクタ 56"/>
        <xdr:cNvCxnSpPr/>
      </xdr:nvCxnSpPr>
      <xdr:spPr bwMode="auto">
        <a:xfrm flipV="1">
          <a:off x="2908300" y="3193273"/>
          <a:ext cx="698500" cy="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100751</xdr:rowOff>
    </xdr:from>
    <xdr:ext cx="762000" cy="259045"/>
    <xdr:sp macro="" textlink="">
      <xdr:nvSpPr>
        <xdr:cNvPr id="61" name="テキスト ボックス 60"/>
        <xdr:cNvSpPr txBox="1"/>
      </xdr:nvSpPr>
      <xdr:spPr>
        <a:xfrm>
          <a:off x="25273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157521</xdr:rowOff>
    </xdr:from>
    <xdr:to>
      <xdr:col>5</xdr:col>
      <xdr:colOff>34925</xdr:colOff>
      <xdr:row>18</xdr:row>
      <xdr:rowOff>87671</xdr:rowOff>
    </xdr:to>
    <xdr:sp macro="" textlink="">
      <xdr:nvSpPr>
        <xdr:cNvPr id="67" name="円/楕円 66"/>
        <xdr:cNvSpPr/>
      </xdr:nvSpPr>
      <xdr:spPr bwMode="auto">
        <a:xfrm>
          <a:off x="5600700" y="31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129598</xdr:rowOff>
    </xdr:from>
    <xdr:ext cx="762000" cy="259045"/>
    <xdr:sp macro="" textlink="">
      <xdr:nvSpPr>
        <xdr:cNvPr id="68" name="人口1人当たり決算額の推移該当値テキスト130"/>
        <xdr:cNvSpPr txBox="1"/>
      </xdr:nvSpPr>
      <xdr:spPr>
        <a:xfrm>
          <a:off x="5740400" y="309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170185</xdr:rowOff>
    </xdr:from>
    <xdr:to>
      <xdr:col>4</xdr:col>
      <xdr:colOff>520700</xdr:colOff>
      <xdr:row>18</xdr:row>
      <xdr:rowOff>100335</xdr:rowOff>
    </xdr:to>
    <xdr:sp macro="" textlink="">
      <xdr:nvSpPr>
        <xdr:cNvPr id="69" name="円/楕円 68"/>
        <xdr:cNvSpPr/>
      </xdr:nvSpPr>
      <xdr:spPr bwMode="auto">
        <a:xfrm>
          <a:off x="4953000" y="313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85112</xdr:rowOff>
    </xdr:from>
    <xdr:ext cx="736600" cy="259045"/>
    <xdr:sp macro="" textlink="">
      <xdr:nvSpPr>
        <xdr:cNvPr id="70" name="テキスト ボックス 69"/>
        <xdr:cNvSpPr txBox="1"/>
      </xdr:nvSpPr>
      <xdr:spPr>
        <a:xfrm>
          <a:off x="4622800" y="321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13960</xdr:rowOff>
    </xdr:from>
    <xdr:to>
      <xdr:col>3</xdr:col>
      <xdr:colOff>955675</xdr:colOff>
      <xdr:row>18</xdr:row>
      <xdr:rowOff>115560</xdr:rowOff>
    </xdr:to>
    <xdr:sp macro="" textlink="">
      <xdr:nvSpPr>
        <xdr:cNvPr id="71" name="円/楕円 70"/>
        <xdr:cNvSpPr/>
      </xdr:nvSpPr>
      <xdr:spPr bwMode="auto">
        <a:xfrm>
          <a:off x="4254500" y="314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100337</xdr:rowOff>
    </xdr:from>
    <xdr:ext cx="762000" cy="259045"/>
    <xdr:sp macro="" textlink="">
      <xdr:nvSpPr>
        <xdr:cNvPr id="72" name="テキスト ボックス 71"/>
        <xdr:cNvSpPr txBox="1"/>
      </xdr:nvSpPr>
      <xdr:spPr>
        <a:xfrm>
          <a:off x="3924300" y="323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8748</xdr:rowOff>
    </xdr:from>
    <xdr:to>
      <xdr:col>3</xdr:col>
      <xdr:colOff>257175</xdr:colOff>
      <xdr:row>18</xdr:row>
      <xdr:rowOff>110348</xdr:rowOff>
    </xdr:to>
    <xdr:sp macro="" textlink="">
      <xdr:nvSpPr>
        <xdr:cNvPr id="73" name="円/楕円 72"/>
        <xdr:cNvSpPr/>
      </xdr:nvSpPr>
      <xdr:spPr bwMode="auto">
        <a:xfrm>
          <a:off x="3556000" y="314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95125</xdr:rowOff>
    </xdr:from>
    <xdr:ext cx="762000" cy="259045"/>
    <xdr:sp macro="" textlink="">
      <xdr:nvSpPr>
        <xdr:cNvPr id="74" name="テキスト ボックス 73"/>
        <xdr:cNvSpPr txBox="1"/>
      </xdr:nvSpPr>
      <xdr:spPr>
        <a:xfrm>
          <a:off x="3225800" y="32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16703</xdr:rowOff>
    </xdr:from>
    <xdr:to>
      <xdr:col>2</xdr:col>
      <xdr:colOff>692150</xdr:colOff>
      <xdr:row>18</xdr:row>
      <xdr:rowOff>118303</xdr:rowOff>
    </xdr:to>
    <xdr:sp macro="" textlink="">
      <xdr:nvSpPr>
        <xdr:cNvPr id="75" name="円/楕円 74"/>
        <xdr:cNvSpPr/>
      </xdr:nvSpPr>
      <xdr:spPr bwMode="auto">
        <a:xfrm>
          <a:off x="2857500" y="315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103080</xdr:rowOff>
    </xdr:from>
    <xdr:ext cx="762000" cy="259045"/>
    <xdr:sp macro="" textlink="">
      <xdr:nvSpPr>
        <xdr:cNvPr id="76" name="テキスト ボックス 75"/>
        <xdr:cNvSpPr txBox="1"/>
      </xdr:nvSpPr>
      <xdr:spPr>
        <a:xfrm>
          <a:off x="2527300" y="3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279954</xdr:rowOff>
    </xdr:from>
    <xdr:ext cx="762000" cy="259045"/>
    <xdr:sp macro="" textlink="">
      <xdr:nvSpPr>
        <xdr:cNvPr id="107" name="人口1人当たり決算額の推移最小値テキスト445"/>
        <xdr:cNvSpPr txBox="1"/>
      </xdr:nvSpPr>
      <xdr:spPr>
        <a:xfrm>
          <a:off x="5740400" y="740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269777</xdr:rowOff>
    </xdr:from>
    <xdr:to>
      <xdr:col>4</xdr:col>
      <xdr:colOff>1117600</xdr:colOff>
      <xdr:row>37</xdr:row>
      <xdr:rowOff>273500</xdr:rowOff>
    </xdr:to>
    <xdr:cxnSp macro="">
      <xdr:nvCxnSpPr>
        <xdr:cNvPr id="111" name="直線コネクタ 110"/>
        <xdr:cNvCxnSpPr/>
      </xdr:nvCxnSpPr>
      <xdr:spPr bwMode="auto">
        <a:xfrm flipV="1">
          <a:off x="5003800" y="7394477"/>
          <a:ext cx="6477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253318</xdr:rowOff>
    </xdr:from>
    <xdr:to>
      <xdr:col>4</xdr:col>
      <xdr:colOff>469900</xdr:colOff>
      <xdr:row>37</xdr:row>
      <xdr:rowOff>273500</xdr:rowOff>
    </xdr:to>
    <xdr:cxnSp macro="">
      <xdr:nvCxnSpPr>
        <xdr:cNvPr id="114" name="直線コネクタ 113"/>
        <xdr:cNvCxnSpPr/>
      </xdr:nvCxnSpPr>
      <xdr:spPr bwMode="auto">
        <a:xfrm>
          <a:off x="4305300" y="7378018"/>
          <a:ext cx="698500" cy="2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231764</xdr:rowOff>
    </xdr:from>
    <xdr:to>
      <xdr:col>3</xdr:col>
      <xdr:colOff>904875</xdr:colOff>
      <xdr:row>37</xdr:row>
      <xdr:rowOff>253318</xdr:rowOff>
    </xdr:to>
    <xdr:cxnSp macro="">
      <xdr:nvCxnSpPr>
        <xdr:cNvPr id="117" name="直線コネクタ 116"/>
        <xdr:cNvCxnSpPr/>
      </xdr:nvCxnSpPr>
      <xdr:spPr bwMode="auto">
        <a:xfrm>
          <a:off x="3606800" y="7356464"/>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231764</xdr:rowOff>
    </xdr:from>
    <xdr:to>
      <xdr:col>3</xdr:col>
      <xdr:colOff>206375</xdr:colOff>
      <xdr:row>37</xdr:row>
      <xdr:rowOff>281338</xdr:rowOff>
    </xdr:to>
    <xdr:cxnSp macro="">
      <xdr:nvCxnSpPr>
        <xdr:cNvPr id="120" name="直線コネクタ 119"/>
        <xdr:cNvCxnSpPr/>
      </xdr:nvCxnSpPr>
      <xdr:spPr bwMode="auto">
        <a:xfrm flipV="1">
          <a:off x="2908300" y="7356464"/>
          <a:ext cx="698500" cy="4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218977</xdr:rowOff>
    </xdr:from>
    <xdr:to>
      <xdr:col>5</xdr:col>
      <xdr:colOff>34925</xdr:colOff>
      <xdr:row>37</xdr:row>
      <xdr:rowOff>320577</xdr:rowOff>
    </xdr:to>
    <xdr:sp macro="" textlink="">
      <xdr:nvSpPr>
        <xdr:cNvPr id="130" name="円/楕円 129"/>
        <xdr:cNvSpPr/>
      </xdr:nvSpPr>
      <xdr:spPr bwMode="auto">
        <a:xfrm>
          <a:off x="5600700" y="734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127554</xdr:rowOff>
    </xdr:from>
    <xdr:ext cx="762000" cy="259045"/>
    <xdr:sp macro="" textlink="">
      <xdr:nvSpPr>
        <xdr:cNvPr id="131" name="人口1人当たり決算額の推移該当値テキスト445"/>
        <xdr:cNvSpPr txBox="1"/>
      </xdr:nvSpPr>
      <xdr:spPr>
        <a:xfrm>
          <a:off x="5740400" y="725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222700</xdr:rowOff>
    </xdr:from>
    <xdr:to>
      <xdr:col>4</xdr:col>
      <xdr:colOff>520700</xdr:colOff>
      <xdr:row>37</xdr:row>
      <xdr:rowOff>324300</xdr:rowOff>
    </xdr:to>
    <xdr:sp macro="" textlink="">
      <xdr:nvSpPr>
        <xdr:cNvPr id="132" name="円/楕円 131"/>
        <xdr:cNvSpPr/>
      </xdr:nvSpPr>
      <xdr:spPr bwMode="auto">
        <a:xfrm>
          <a:off x="4953000" y="734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309077</xdr:rowOff>
    </xdr:from>
    <xdr:ext cx="736600" cy="259045"/>
    <xdr:sp macro="" textlink="">
      <xdr:nvSpPr>
        <xdr:cNvPr id="133" name="テキスト ボックス 132"/>
        <xdr:cNvSpPr txBox="1"/>
      </xdr:nvSpPr>
      <xdr:spPr>
        <a:xfrm>
          <a:off x="4622800" y="743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202518</xdr:rowOff>
    </xdr:from>
    <xdr:to>
      <xdr:col>3</xdr:col>
      <xdr:colOff>955675</xdr:colOff>
      <xdr:row>37</xdr:row>
      <xdr:rowOff>304118</xdr:rowOff>
    </xdr:to>
    <xdr:sp macro="" textlink="">
      <xdr:nvSpPr>
        <xdr:cNvPr id="134" name="円/楕円 133"/>
        <xdr:cNvSpPr/>
      </xdr:nvSpPr>
      <xdr:spPr bwMode="auto">
        <a:xfrm>
          <a:off x="4254500" y="732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288895</xdr:rowOff>
    </xdr:from>
    <xdr:ext cx="762000" cy="259045"/>
    <xdr:sp macro="" textlink="">
      <xdr:nvSpPr>
        <xdr:cNvPr id="135" name="テキスト ボックス 134"/>
        <xdr:cNvSpPr txBox="1"/>
      </xdr:nvSpPr>
      <xdr:spPr>
        <a:xfrm>
          <a:off x="3924300" y="741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180964</xdr:rowOff>
    </xdr:from>
    <xdr:to>
      <xdr:col>3</xdr:col>
      <xdr:colOff>257175</xdr:colOff>
      <xdr:row>37</xdr:row>
      <xdr:rowOff>282564</xdr:rowOff>
    </xdr:to>
    <xdr:sp macro="" textlink="">
      <xdr:nvSpPr>
        <xdr:cNvPr id="136" name="円/楕円 135"/>
        <xdr:cNvSpPr/>
      </xdr:nvSpPr>
      <xdr:spPr bwMode="auto">
        <a:xfrm>
          <a:off x="3556000" y="730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267341</xdr:rowOff>
    </xdr:from>
    <xdr:ext cx="762000" cy="259045"/>
    <xdr:sp macro="" textlink="">
      <xdr:nvSpPr>
        <xdr:cNvPr id="137" name="テキスト ボックス 136"/>
        <xdr:cNvSpPr txBox="1"/>
      </xdr:nvSpPr>
      <xdr:spPr>
        <a:xfrm>
          <a:off x="3225800" y="73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230538</xdr:rowOff>
    </xdr:from>
    <xdr:to>
      <xdr:col>2</xdr:col>
      <xdr:colOff>692150</xdr:colOff>
      <xdr:row>37</xdr:row>
      <xdr:rowOff>332138</xdr:rowOff>
    </xdr:to>
    <xdr:sp macro="" textlink="">
      <xdr:nvSpPr>
        <xdr:cNvPr id="138" name="円/楕円 137"/>
        <xdr:cNvSpPr/>
      </xdr:nvSpPr>
      <xdr:spPr bwMode="auto">
        <a:xfrm>
          <a:off x="2857500" y="735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316915</xdr:rowOff>
    </xdr:from>
    <xdr:ext cx="762000" cy="259045"/>
    <xdr:sp macro="" textlink="">
      <xdr:nvSpPr>
        <xdr:cNvPr id="139" name="テキスト ボックス 138"/>
        <xdr:cNvSpPr txBox="1"/>
      </xdr:nvSpPr>
      <xdr:spPr>
        <a:xfrm>
          <a:off x="2527300" y="74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実質収支額は黒字で推移しているが、直近</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年間のうち平成</a:t>
          </a:r>
          <a:r>
            <a:rPr kumimoji="1" lang="en-US" altLang="ja-JP" sz="1400">
              <a:solidFill>
                <a:schemeClr val="tx1"/>
              </a:solidFill>
              <a:latin typeface="ＭＳ ゴシック" pitchFamily="49" charset="-128"/>
              <a:ea typeface="ＭＳ ゴシック" pitchFamily="49" charset="-128"/>
            </a:rPr>
            <a:t>22</a:t>
          </a:r>
          <a:r>
            <a:rPr kumimoji="1" lang="ja-JP" altLang="en-US" sz="1400">
              <a:solidFill>
                <a:schemeClr val="tx1"/>
              </a:solidFill>
              <a:latin typeface="ＭＳ ゴシック" pitchFamily="49" charset="-128"/>
              <a:ea typeface="ＭＳ ゴシック" pitchFamily="49" charset="-128"/>
            </a:rPr>
            <a:t>年度、平成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年度及び平成</a:t>
          </a:r>
          <a:r>
            <a:rPr kumimoji="1" lang="en-US" altLang="ja-JP" sz="1400">
              <a:solidFill>
                <a:schemeClr val="tx1"/>
              </a:solidFill>
              <a:latin typeface="ＭＳ ゴシック" pitchFamily="49" charset="-128"/>
              <a:ea typeface="ＭＳ ゴシック" pitchFamily="49" charset="-128"/>
            </a:rPr>
            <a:t>26</a:t>
          </a:r>
          <a:r>
            <a:rPr kumimoji="1" lang="ja-JP" altLang="en-US" sz="1400">
              <a:solidFill>
                <a:schemeClr val="tx1"/>
              </a:solidFill>
              <a:latin typeface="ＭＳ ゴシック" pitchFamily="49" charset="-128"/>
              <a:ea typeface="ＭＳ ゴシック" pitchFamily="49" charset="-128"/>
            </a:rPr>
            <a:t>年度は実質単年度収支額で赤字となっている。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生活保護等の福祉政策や少子高齢化への対策による民生費の増加が主な要因である。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今後も民生費の増加が続くことが想定されることから、予算の適切な執行と市税収納率の向上に努める。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一般会計・特別会計ともに黒字での推移が続いている。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しかし、今後は高齢社会の進展による、国民健康保険、介護保険、後期高齢者医療の各事業会計への影響が見込まれる。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特別会計については、一般会計に準じた予算執行を図るとともに、独立採算制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元利償還金が昨年度に比べ増加した。学校施設の増改築、循環型施設の整備等による地方債元利償還金の増加が今後見込まれるため、市債発行に際しては後年度の公債費を推計し、影響を考慮して発行額を決定する等、適正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一般会計や特別会計、一部事務組合に対する地方債等の債務残高に対して、都市計画税や基金など充当可能財源額が上回っているため、将来負担は生じていない。、平成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年度は将来負担額の減少と充当可能財源等の増加となった</a:t>
          </a:r>
          <a:r>
            <a:rPr kumimoji="1" lang="ja-JP" altLang="en-US" sz="1100">
              <a:solidFill>
                <a:schemeClr val="tx1"/>
              </a:solidFill>
              <a:effectLst/>
              <a:latin typeface="+mn-lt"/>
              <a:ea typeface="+mn-ea"/>
              <a:cs typeface="+mn-cs"/>
            </a:rPr>
            <a:t>が、平成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年度は、</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から平成</a:t>
          </a:r>
          <a:r>
            <a:rPr kumimoji="1" lang="en-US" altLang="ja-JP" sz="1100">
              <a:solidFill>
                <a:schemeClr val="tx1"/>
              </a:solidFill>
              <a:effectLst/>
              <a:latin typeface="+mn-lt"/>
              <a:ea typeface="+mn-ea"/>
              <a:cs typeface="+mn-cs"/>
            </a:rPr>
            <a:t>24</a:t>
          </a:r>
          <a:r>
            <a:rPr kumimoji="1" lang="ja-JP" altLang="en-US" sz="1100">
              <a:solidFill>
                <a:schemeClr val="tx1"/>
              </a:solidFill>
              <a:effectLst/>
              <a:latin typeface="+mn-lt"/>
              <a:ea typeface="+mn-ea"/>
              <a:cs typeface="+mn-cs"/>
            </a:rPr>
            <a:t>年度と同様に</a:t>
          </a:r>
          <a:r>
            <a:rPr kumimoji="1" lang="ja-JP" altLang="ja-JP" sz="1100">
              <a:solidFill>
                <a:schemeClr val="tx1"/>
              </a:solidFill>
              <a:effectLst/>
              <a:latin typeface="+mn-lt"/>
              <a:ea typeface="+mn-ea"/>
              <a:cs typeface="+mn-cs"/>
            </a:rPr>
            <a:t>将来負担額の増加と充当可能財源等の減少</a:t>
          </a:r>
          <a:r>
            <a:rPr kumimoji="1" lang="ja-JP" altLang="en-US" sz="1100">
              <a:solidFill>
                <a:schemeClr val="tx1"/>
              </a:solidFill>
              <a:effectLst/>
              <a:latin typeface="+mn-lt"/>
              <a:ea typeface="+mn-ea"/>
              <a:cs typeface="+mn-cs"/>
            </a:rPr>
            <a:t>となった。</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地方債や基金の管理徹底に努める。</a:t>
          </a:r>
          <a:endParaRPr lang="ja-JP" altLang="ja-JP" sz="14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143759659</v>
      </c>
      <c r="BO4" s="379"/>
      <c r="BP4" s="379"/>
      <c r="BQ4" s="379"/>
      <c r="BR4" s="379"/>
      <c r="BS4" s="379"/>
      <c r="BT4" s="379"/>
      <c r="BU4" s="380"/>
      <c r="BV4" s="378">
        <v>136292786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139361513</v>
      </c>
      <c r="BO5" s="384"/>
      <c r="BP5" s="384"/>
      <c r="BQ5" s="384"/>
      <c r="BR5" s="384"/>
      <c r="BS5" s="384"/>
      <c r="BT5" s="384"/>
      <c r="BU5" s="385"/>
      <c r="BV5" s="383">
        <v>131887136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4398146</v>
      </c>
      <c r="BO6" s="384"/>
      <c r="BP6" s="384"/>
      <c r="BQ6" s="384"/>
      <c r="BR6" s="384"/>
      <c r="BS6" s="384"/>
      <c r="BT6" s="384"/>
      <c r="BU6" s="385"/>
      <c r="BV6" s="383">
        <v>4405650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97.2</v>
      </c>
      <c r="CU6" s="530"/>
      <c r="CV6" s="530"/>
      <c r="CW6" s="530"/>
      <c r="CX6" s="530"/>
      <c r="CY6" s="530"/>
      <c r="CZ6" s="530"/>
      <c r="DA6" s="531"/>
      <c r="DB6" s="529">
        <v>96.6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134039</v>
      </c>
      <c r="BO7" s="384"/>
      <c r="BP7" s="384"/>
      <c r="BQ7" s="384"/>
      <c r="BR7" s="384"/>
      <c r="BS7" s="384"/>
      <c r="BT7" s="384"/>
      <c r="BU7" s="385"/>
      <c r="BV7" s="383">
        <v>235187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75860314</v>
      </c>
      <c r="CU7" s="384"/>
      <c r="CV7" s="384"/>
      <c r="CW7" s="384"/>
      <c r="CX7" s="384"/>
      <c r="CY7" s="384"/>
      <c r="CZ7" s="384"/>
      <c r="DA7" s="385"/>
      <c r="DB7" s="383">
        <v>75590394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4264107</v>
      </c>
      <c r="BO8" s="384"/>
      <c r="BP8" s="384"/>
      <c r="BQ8" s="384"/>
      <c r="BR8" s="384"/>
      <c r="BS8" s="384"/>
      <c r="BT8" s="384"/>
      <c r="BU8" s="385"/>
      <c r="BV8" s="383">
        <v>4170463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0.97</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427016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93644</v>
      </c>
      <c r="BO9" s="384"/>
      <c r="BP9" s="384"/>
      <c r="BQ9" s="384"/>
      <c r="BR9" s="384"/>
      <c r="BS9" s="384"/>
      <c r="BT9" s="384"/>
      <c r="BU9" s="385"/>
      <c r="BV9" s="383">
        <v>-1840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6.6</v>
      </c>
      <c r="CU9" s="354"/>
      <c r="CV9" s="354"/>
      <c r="CW9" s="354"/>
      <c r="CX9" s="354"/>
      <c r="CY9" s="354"/>
      <c r="CZ9" s="354"/>
      <c r="DA9" s="355"/>
      <c r="DB9" s="353">
        <v>6.6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405570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2976052</v>
      </c>
      <c r="BO10" s="384"/>
      <c r="BP10" s="384"/>
      <c r="BQ10" s="384"/>
      <c r="BR10" s="384"/>
      <c r="BS10" s="384"/>
      <c r="BT10" s="384"/>
      <c r="BU10" s="385"/>
      <c r="BV10" s="383">
        <v>3516245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426648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3999743</v>
      </c>
      <c r="BO12" s="384"/>
      <c r="BP12" s="384"/>
      <c r="BQ12" s="384"/>
      <c r="BR12" s="384"/>
      <c r="BS12" s="384"/>
      <c r="BT12" s="384"/>
      <c r="BU12" s="385"/>
      <c r="BV12" s="383">
        <v>3797337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421746</v>
      </c>
      <c r="S13" s="485"/>
      <c r="T13" s="485"/>
      <c r="U13" s="485"/>
      <c r="V13" s="486"/>
      <c r="W13" s="472" t="s">
        <v>124</v>
      </c>
      <c r="X13" s="396"/>
      <c r="Y13" s="396"/>
      <c r="Z13" s="396"/>
      <c r="AA13" s="396"/>
      <c r="AB13" s="397"/>
      <c r="AC13" s="359">
        <v>1331</v>
      </c>
      <c r="AD13" s="360"/>
      <c r="AE13" s="360"/>
      <c r="AF13" s="360"/>
      <c r="AG13" s="361"/>
      <c r="AH13" s="359">
        <v>1638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-930047</v>
      </c>
      <c r="BO13" s="384"/>
      <c r="BP13" s="384"/>
      <c r="BQ13" s="384"/>
      <c r="BR13" s="384"/>
      <c r="BS13" s="384"/>
      <c r="BT13" s="384"/>
      <c r="BU13" s="385"/>
      <c r="BV13" s="383">
        <v>-282932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426222</v>
      </c>
      <c r="S14" s="485"/>
      <c r="T14" s="485"/>
      <c r="U14" s="485"/>
      <c r="V14" s="486"/>
      <c r="W14" s="487"/>
      <c r="X14" s="399"/>
      <c r="Y14" s="399"/>
      <c r="Z14" s="399"/>
      <c r="AA14" s="399"/>
      <c r="AB14" s="400"/>
      <c r="AC14" s="477">
        <v>0.8</v>
      </c>
      <c r="AD14" s="478"/>
      <c r="AE14" s="478"/>
      <c r="AF14" s="478"/>
      <c r="AG14" s="479"/>
      <c r="AH14" s="477">
        <v>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421442</v>
      </c>
      <c r="S15" s="485"/>
      <c r="T15" s="485"/>
      <c r="U15" s="485"/>
      <c r="V15" s="486"/>
      <c r="W15" s="472" t="s">
        <v>131</v>
      </c>
      <c r="X15" s="396"/>
      <c r="Y15" s="396"/>
      <c r="Z15" s="396"/>
      <c r="AA15" s="396"/>
      <c r="AB15" s="397"/>
      <c r="AC15" s="359">
        <v>31698</v>
      </c>
      <c r="AD15" s="360"/>
      <c r="AE15" s="360"/>
      <c r="AF15" s="360"/>
      <c r="AG15" s="361"/>
      <c r="AH15" s="359">
        <v>38150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53994437</v>
      </c>
      <c r="BO15" s="379"/>
      <c r="BP15" s="379"/>
      <c r="BQ15" s="379"/>
      <c r="BR15" s="379"/>
      <c r="BS15" s="379"/>
      <c r="BT15" s="379"/>
      <c r="BU15" s="380"/>
      <c r="BV15" s="378">
        <v>52823724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19.2</v>
      </c>
      <c r="AD16" s="478"/>
      <c r="AE16" s="478"/>
      <c r="AF16" s="478"/>
      <c r="AG16" s="479"/>
      <c r="AH16" s="477">
        <v>20.5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55396625</v>
      </c>
      <c r="BO16" s="384"/>
      <c r="BP16" s="384"/>
      <c r="BQ16" s="384"/>
      <c r="BR16" s="384"/>
      <c r="BS16" s="384"/>
      <c r="BT16" s="384"/>
      <c r="BU16" s="385"/>
      <c r="BV16" s="383">
        <v>54620057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132201</v>
      </c>
      <c r="AD17" s="360"/>
      <c r="AE17" s="360"/>
      <c r="AF17" s="360"/>
      <c r="AG17" s="361"/>
      <c r="AH17" s="359">
        <v>139655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70468234</v>
      </c>
      <c r="BO17" s="384"/>
      <c r="BP17" s="384"/>
      <c r="BQ17" s="384"/>
      <c r="BR17" s="384"/>
      <c r="BS17" s="384"/>
      <c r="BT17" s="384"/>
      <c r="BU17" s="385"/>
      <c r="BV17" s="383">
        <v>69151389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71.8</v>
      </c>
      <c r="M18" s="448"/>
      <c r="N18" s="448"/>
      <c r="O18" s="448"/>
      <c r="P18" s="448"/>
      <c r="Q18" s="448"/>
      <c r="R18" s="449"/>
      <c r="S18" s="449"/>
      <c r="T18" s="449"/>
      <c r="U18" s="449"/>
      <c r="V18" s="450"/>
      <c r="W18" s="464"/>
      <c r="X18" s="465"/>
      <c r="Y18" s="465"/>
      <c r="Z18" s="465"/>
      <c r="AA18" s="465"/>
      <c r="AB18" s="473"/>
      <c r="AC18" s="347">
        <v>80</v>
      </c>
      <c r="AD18" s="348"/>
      <c r="AE18" s="348"/>
      <c r="AF18" s="348"/>
      <c r="AG18" s="451"/>
      <c r="AH18" s="347">
        <v>75.099999999999994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71623048</v>
      </c>
      <c r="BO18" s="384"/>
      <c r="BP18" s="384"/>
      <c r="BQ18" s="384"/>
      <c r="BR18" s="384"/>
      <c r="BS18" s="384"/>
      <c r="BT18" s="384"/>
      <c r="BU18" s="385"/>
      <c r="BV18" s="383">
        <v>69405143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5947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91520952</v>
      </c>
      <c r="BO19" s="384"/>
      <c r="BP19" s="384"/>
      <c r="BQ19" s="384"/>
      <c r="BR19" s="384"/>
      <c r="BS19" s="384"/>
      <c r="BT19" s="384"/>
      <c r="BU19" s="385"/>
      <c r="BV19" s="383">
        <v>90129348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180159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73588948</v>
      </c>
      <c r="BO23" s="384"/>
      <c r="BP23" s="384"/>
      <c r="BQ23" s="384"/>
      <c r="BR23" s="384"/>
      <c r="BS23" s="384"/>
      <c r="BT23" s="384"/>
      <c r="BU23" s="385"/>
      <c r="BV23" s="383">
        <v>71138976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10600</v>
      </c>
      <c r="R24" s="360"/>
      <c r="S24" s="360"/>
      <c r="T24" s="360"/>
      <c r="U24" s="360"/>
      <c r="V24" s="361"/>
      <c r="W24" s="425"/>
      <c r="X24" s="416"/>
      <c r="Y24" s="417"/>
      <c r="Z24" s="356" t="s">
        <v>154</v>
      </c>
      <c r="AA24" s="357"/>
      <c r="AB24" s="357"/>
      <c r="AC24" s="357"/>
      <c r="AD24" s="357"/>
      <c r="AE24" s="357"/>
      <c r="AF24" s="357"/>
      <c r="AG24" s="358"/>
      <c r="AH24" s="359">
        <v>2095</v>
      </c>
      <c r="AI24" s="360"/>
      <c r="AJ24" s="360"/>
      <c r="AK24" s="360"/>
      <c r="AL24" s="361"/>
      <c r="AM24" s="359">
        <v>6634865</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45154763</v>
      </c>
      <c r="BO24" s="384"/>
      <c r="BP24" s="384"/>
      <c r="BQ24" s="384"/>
      <c r="BR24" s="384"/>
      <c r="BS24" s="384"/>
      <c r="BT24" s="384"/>
      <c r="BU24" s="385"/>
      <c r="BV24" s="383">
        <v>42662767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9000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13336632</v>
      </c>
      <c r="BO25" s="379"/>
      <c r="BP25" s="379"/>
      <c r="BQ25" s="379"/>
      <c r="BR25" s="379"/>
      <c r="BS25" s="379"/>
      <c r="BT25" s="379"/>
      <c r="BU25" s="380"/>
      <c r="BV25" s="378">
        <v>12327205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8200</v>
      </c>
      <c r="R26" s="360"/>
      <c r="S26" s="360"/>
      <c r="T26" s="360"/>
      <c r="U26" s="360"/>
      <c r="V26" s="361"/>
      <c r="W26" s="425"/>
      <c r="X26" s="416"/>
      <c r="Y26" s="417"/>
      <c r="Z26" s="356" t="s">
        <v>160</v>
      </c>
      <c r="AA26" s="438"/>
      <c r="AB26" s="438"/>
      <c r="AC26" s="438"/>
      <c r="AD26" s="438"/>
      <c r="AE26" s="438"/>
      <c r="AF26" s="438"/>
      <c r="AG26" s="439"/>
      <c r="AH26" s="359">
        <v>249</v>
      </c>
      <c r="AI26" s="360"/>
      <c r="AJ26" s="360"/>
      <c r="AK26" s="360"/>
      <c r="AL26" s="361"/>
      <c r="AM26" s="359">
        <v>864030</v>
      </c>
      <c r="AN26" s="360"/>
      <c r="AO26" s="360"/>
      <c r="AP26" s="360"/>
      <c r="AQ26" s="360"/>
      <c r="AR26" s="361"/>
      <c r="AS26" s="359">
        <v>3470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20000</v>
      </c>
      <c r="BO26" s="384"/>
      <c r="BP26" s="384"/>
      <c r="BQ26" s="384"/>
      <c r="BR26" s="384"/>
      <c r="BS26" s="384"/>
      <c r="BT26" s="384"/>
      <c r="BU26" s="385"/>
      <c r="BV26" s="383">
        <v>20000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6400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17420</v>
      </c>
      <c r="AN27" s="360"/>
      <c r="AO27" s="360"/>
      <c r="AP27" s="360"/>
      <c r="AQ27" s="360"/>
      <c r="AR27" s="361"/>
      <c r="AS27" s="359">
        <v>4355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3000000</v>
      </c>
      <c r="BO27" s="387"/>
      <c r="BP27" s="387"/>
      <c r="BQ27" s="387"/>
      <c r="BR27" s="387"/>
      <c r="BS27" s="387"/>
      <c r="BT27" s="387"/>
      <c r="BU27" s="388"/>
      <c r="BV27" s="386">
        <v>3000000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5800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5364462</v>
      </c>
      <c r="BO28" s="379"/>
      <c r="BP28" s="379"/>
      <c r="BQ28" s="379"/>
      <c r="BR28" s="379"/>
      <c r="BS28" s="379"/>
      <c r="BT28" s="379"/>
      <c r="BU28" s="380"/>
      <c r="BV28" s="378">
        <v>6388153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5500</v>
      </c>
      <c r="R29" s="360"/>
      <c r="S29" s="360"/>
      <c r="T29" s="360"/>
      <c r="U29" s="360"/>
      <c r="V29" s="361"/>
      <c r="W29" s="426"/>
      <c r="X29" s="427"/>
      <c r="Y29" s="428"/>
      <c r="Z29" s="356" t="s">
        <v>170</v>
      </c>
      <c r="AA29" s="357"/>
      <c r="AB29" s="357"/>
      <c r="AC29" s="357"/>
      <c r="AD29" s="357"/>
      <c r="AE29" s="357"/>
      <c r="AF29" s="357"/>
      <c r="AG29" s="358"/>
      <c r="AH29" s="359">
        <v>2099</v>
      </c>
      <c r="AI29" s="360"/>
      <c r="AJ29" s="360"/>
      <c r="AK29" s="360"/>
      <c r="AL29" s="361"/>
      <c r="AM29" s="359">
        <v>6652285</v>
      </c>
      <c r="AN29" s="360"/>
      <c r="AO29" s="360"/>
      <c r="AP29" s="360"/>
      <c r="AQ29" s="360"/>
      <c r="AR29" s="361"/>
      <c r="AS29" s="359">
        <v>3169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122</v>
      </c>
      <c r="BO29" s="384"/>
      <c r="BP29" s="384"/>
      <c r="BQ29" s="384"/>
      <c r="BR29" s="384"/>
      <c r="BS29" s="384"/>
      <c r="BT29" s="384"/>
      <c r="BU29" s="385"/>
      <c r="BV29" s="383" t="s">
        <v>122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4648347</v>
      </c>
      <c r="BO30" s="387"/>
      <c r="BP30" s="387"/>
      <c r="BQ30" s="387"/>
      <c r="BR30" s="387"/>
      <c r="BS30" s="387"/>
      <c r="BT30" s="387"/>
      <c r="BU30" s="388"/>
      <c r="BV30" s="386">
        <v>4727530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町田市国民健康保険事業会計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町田市病院事業会計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町田市下水道事業会計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東京都後期高齢者医療広域連合（一般会計）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町田市土地開発公社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町田市介護保険事業会計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東京都後期高齢者医療広域連合（後期高齢者医療特別会計）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町田まちづくり公社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町田市後期高齢者医療事業会計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東京たま広域資源循環組合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町田市勤労者福祉サービスセンター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多摩ニュータウン環境組合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エルム・スリー管理</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南多摩斎場組合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町田センタービル</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東京市町村総合事務組合（一般会計）</v>
      </c>
      <c r="BZ39" s="342"/>
      <c r="CA39" s="342"/>
      <c r="CB39" s="342"/>
      <c r="CC39" s="342"/>
      <c r="CD39" s="342"/>
      <c r="CE39" s="342"/>
      <c r="CF39" s="342"/>
      <c r="CG39" s="342"/>
      <c r="CH39" s="342"/>
      <c r="CI39" s="342"/>
      <c r="CJ39" s="342"/>
      <c r="CK39" s="342"/>
      <c r="CL39" s="342"/>
      <c r="CM39" s="342"/>
      <c r="CN39" s="165"/>
      <c r="CO39" s="343">
        <f t="shared" si="3"/>
        <v>21</v>
      </c>
      <c r="CP39" s="343"/>
      <c r="CQ39" s="342" t="str">
        <f>IF('各会計、関係団体の財政状況及び健全化判断比率'!BS12="","",'各会計、関係団体の財政状況及び健全化判断比率'!BS12)</f>
        <v>町田市文化・国際交流財団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東京市町村総合事務組合（東京都市町村民交通災害共済事業特別会計）</v>
      </c>
      <c r="BZ40" s="342"/>
      <c r="CA40" s="342"/>
      <c r="CB40" s="342"/>
      <c r="CC40" s="342"/>
      <c r="CD40" s="342"/>
      <c r="CE40" s="342"/>
      <c r="CF40" s="342"/>
      <c r="CG40" s="342"/>
      <c r="CH40" s="342"/>
      <c r="CI40" s="342"/>
      <c r="CJ40" s="342"/>
      <c r="CK40" s="342"/>
      <c r="CL40" s="342"/>
      <c r="CM40" s="342"/>
      <c r="CN40" s="165"/>
      <c r="CO40" s="343">
        <f t="shared" si="3"/>
        <v>22</v>
      </c>
      <c r="CP40" s="343"/>
      <c r="CQ40" s="342" t="str">
        <f>IF('各会計、関係団体の財政状況及び健全化判断比率'!BS13="","",'各会計、関係団体の財政状況及び健全化判断比率'!BS13)</f>
        <v>町田市観光コンベンション協会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東京都十一市競輪事業組合</v>
      </c>
      <c r="BZ41" s="342"/>
      <c r="CA41" s="342"/>
      <c r="CB41" s="342"/>
      <c r="CC41" s="342"/>
      <c r="CD41" s="342"/>
      <c r="CE41" s="342"/>
      <c r="CF41" s="342"/>
      <c r="CG41" s="342"/>
      <c r="CH41" s="342"/>
      <c r="CI41" s="342"/>
      <c r="CJ41" s="342"/>
      <c r="CK41" s="342"/>
      <c r="CL41" s="342"/>
      <c r="CM41" s="342"/>
      <c r="CN41" s="165"/>
      <c r="CO41" s="343">
        <f t="shared" si="3"/>
        <v>23</v>
      </c>
      <c r="CP41" s="343"/>
      <c r="CQ41" s="342" t="str">
        <f>IF('各会計、関係団体の財政状況及び健全化判断比率'!BS14="","",'各会計、関係団体の財政状況及び健全化判断比率'!BS14)</f>
        <v>まちだエコライフ推進公社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東京都六市競艇事業組合</v>
      </c>
      <c r="BZ42" s="342"/>
      <c r="CA42" s="342"/>
      <c r="CB42" s="342"/>
      <c r="CC42" s="342"/>
      <c r="CD42" s="342"/>
      <c r="CE42" s="342"/>
      <c r="CF42" s="342"/>
      <c r="CG42" s="342"/>
      <c r="CH42" s="342"/>
      <c r="CI42" s="342"/>
      <c r="CJ42" s="342"/>
      <c r="CK42" s="342"/>
      <c r="CL42" s="342"/>
      <c r="CM42" s="342"/>
      <c r="CN42" s="165"/>
      <c r="CO42" s="343">
        <f t="shared" si="3"/>
        <v>24</v>
      </c>
      <c r="CP42" s="343"/>
      <c r="CQ42" s="342" t="str">
        <f>IF('各会計、関係団体の財政状況及び健全化判断比率'!BS15="","",'各会計、関係団体の財政状況及び健全化判断比率'!BS15)</f>
        <v>町田新産業創造センター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6" t="s">
        <v>24</v>
      </c>
      <c r="C41" s="1187"/>
      <c r="D41" s="81"/>
      <c r="E41" s="1188" t="s">
        <v>25</v>
      </c>
      <c r="F41" s="1188"/>
      <c r="G41" s="1188"/>
      <c r="H41" s="1189"/>
      <c r="I41" s="82">
        <v>59280</v>
      </c>
      <c r="J41" s="83">
        <v>67746</v>
      </c>
      <c r="K41" s="83">
        <v>71757</v>
      </c>
      <c r="L41" s="83">
        <v>71394</v>
      </c>
      <c r="M41" s="84">
        <v>73810</v>
      </c>
    </row>
    <row r="42" spans="2:13" ht="27.75" customHeight="1">
      <c r="B42" s="1176"/>
      <c r="C42" s="1177"/>
      <c r="D42" s="85"/>
      <c r="E42" s="1180" t="s">
        <v>26</v>
      </c>
      <c r="F42" s="1180"/>
      <c r="G42" s="1180"/>
      <c r="H42" s="1181"/>
      <c r="I42" s="86">
        <v>4007</v>
      </c>
      <c r="J42" s="87">
        <v>3970</v>
      </c>
      <c r="K42" s="87">
        <v>3671</v>
      </c>
      <c r="L42" s="87">
        <v>3181</v>
      </c>
      <c r="M42" s="88">
        <v>2799</v>
      </c>
    </row>
    <row r="43" spans="2:13" ht="27.75" customHeight="1">
      <c r="B43" s="1176"/>
      <c r="C43" s="1177"/>
      <c r="D43" s="85"/>
      <c r="E43" s="1180" t="s">
        <v>27</v>
      </c>
      <c r="F43" s="1180"/>
      <c r="G43" s="1180"/>
      <c r="H43" s="1181"/>
      <c r="I43" s="86">
        <v>27600</v>
      </c>
      <c r="J43" s="87">
        <v>26966</v>
      </c>
      <c r="K43" s="87">
        <v>27269</v>
      </c>
      <c r="L43" s="87">
        <v>28563</v>
      </c>
      <c r="M43" s="88">
        <v>29189</v>
      </c>
    </row>
    <row r="44" spans="2:13" ht="27.75" customHeight="1">
      <c r="B44" s="1176"/>
      <c r="C44" s="1177"/>
      <c r="D44" s="85"/>
      <c r="E44" s="1180" t="s">
        <v>28</v>
      </c>
      <c r="F44" s="1180"/>
      <c r="G44" s="1180"/>
      <c r="H44" s="1181"/>
      <c r="I44" s="86">
        <v>1800</v>
      </c>
      <c r="J44" s="87">
        <v>1502</v>
      </c>
      <c r="K44" s="87">
        <v>1221</v>
      </c>
      <c r="L44" s="87">
        <v>1066</v>
      </c>
      <c r="M44" s="88">
        <v>909</v>
      </c>
    </row>
    <row r="45" spans="2:13" ht="27.75" customHeight="1">
      <c r="B45" s="1176"/>
      <c r="C45" s="1177"/>
      <c r="D45" s="85"/>
      <c r="E45" s="1180" t="s">
        <v>29</v>
      </c>
      <c r="F45" s="1180"/>
      <c r="G45" s="1180"/>
      <c r="H45" s="1181"/>
      <c r="I45" s="86">
        <v>17235</v>
      </c>
      <c r="J45" s="87">
        <v>16274</v>
      </c>
      <c r="K45" s="87">
        <v>16209</v>
      </c>
      <c r="L45" s="87">
        <v>14752</v>
      </c>
      <c r="M45" s="88">
        <v>14378</v>
      </c>
    </row>
    <row r="46" spans="2:13" ht="27.75" customHeight="1">
      <c r="B46" s="1176"/>
      <c r="C46" s="1177"/>
      <c r="D46" s="85"/>
      <c r="E46" s="1180" t="s">
        <v>30</v>
      </c>
      <c r="F46" s="1180"/>
      <c r="G46" s="1180"/>
      <c r="H46" s="1181"/>
      <c r="I46" s="86" t="s">
        <v>474</v>
      </c>
      <c r="J46" s="87" t="s">
        <v>474</v>
      </c>
      <c r="K46" s="87" t="s">
        <v>474</v>
      </c>
      <c r="L46" s="87" t="s">
        <v>474</v>
      </c>
      <c r="M46" s="88" t="s">
        <v>474</v>
      </c>
    </row>
    <row r="47" spans="2:13" ht="27.75" customHeight="1">
      <c r="B47" s="1176"/>
      <c r="C47" s="1177"/>
      <c r="D47" s="85"/>
      <c r="E47" s="1180" t="s">
        <v>31</v>
      </c>
      <c r="F47" s="1180"/>
      <c r="G47" s="1180"/>
      <c r="H47" s="1181"/>
      <c r="I47" s="86" t="s">
        <v>474</v>
      </c>
      <c r="J47" s="87" t="s">
        <v>474</v>
      </c>
      <c r="K47" s="87" t="s">
        <v>474</v>
      </c>
      <c r="L47" s="87" t="s">
        <v>474</v>
      </c>
      <c r="M47" s="88" t="s">
        <v>474</v>
      </c>
    </row>
    <row r="48" spans="2:13" ht="27.75" customHeight="1">
      <c r="B48" s="1178"/>
      <c r="C48" s="1179"/>
      <c r="D48" s="85"/>
      <c r="E48" s="1180" t="s">
        <v>32</v>
      </c>
      <c r="F48" s="1180"/>
      <c r="G48" s="1180"/>
      <c r="H48" s="1181"/>
      <c r="I48" s="86" t="s">
        <v>474</v>
      </c>
      <c r="J48" s="87" t="s">
        <v>474</v>
      </c>
      <c r="K48" s="87" t="s">
        <v>474</v>
      </c>
      <c r="L48" s="87" t="s">
        <v>474</v>
      </c>
      <c r="M48" s="88" t="s">
        <v>474</v>
      </c>
    </row>
    <row r="49" spans="2:13" ht="27.75" customHeight="1">
      <c r="B49" s="1174" t="s">
        <v>33</v>
      </c>
      <c r="C49" s="1175"/>
      <c r="D49" s="89"/>
      <c r="E49" s="1180" t="s">
        <v>34</v>
      </c>
      <c r="F49" s="1180"/>
      <c r="G49" s="1180"/>
      <c r="H49" s="1181"/>
      <c r="I49" s="86">
        <v>22991</v>
      </c>
      <c r="J49" s="87">
        <v>17921</v>
      </c>
      <c r="K49" s="87">
        <v>16044</v>
      </c>
      <c r="L49" s="87">
        <v>15343</v>
      </c>
      <c r="M49" s="88">
        <v>14212</v>
      </c>
    </row>
    <row r="50" spans="2:13" ht="27.75" customHeight="1">
      <c r="B50" s="1176"/>
      <c r="C50" s="1177"/>
      <c r="D50" s="85"/>
      <c r="E50" s="1180" t="s">
        <v>35</v>
      </c>
      <c r="F50" s="1180"/>
      <c r="G50" s="1180"/>
      <c r="H50" s="1181"/>
      <c r="I50" s="86">
        <v>30680</v>
      </c>
      <c r="J50" s="87">
        <v>24383</v>
      </c>
      <c r="K50" s="87">
        <v>24211</v>
      </c>
      <c r="L50" s="87">
        <v>24886</v>
      </c>
      <c r="M50" s="88">
        <v>25843</v>
      </c>
    </row>
    <row r="51" spans="2:13" ht="27.75" customHeight="1">
      <c r="B51" s="1178"/>
      <c r="C51" s="1179"/>
      <c r="D51" s="85"/>
      <c r="E51" s="1180" t="s">
        <v>36</v>
      </c>
      <c r="F51" s="1180"/>
      <c r="G51" s="1180"/>
      <c r="H51" s="1181"/>
      <c r="I51" s="86">
        <v>82760</v>
      </c>
      <c r="J51" s="87">
        <v>81823</v>
      </c>
      <c r="K51" s="87">
        <v>81977</v>
      </c>
      <c r="L51" s="87">
        <v>83499</v>
      </c>
      <c r="M51" s="88">
        <v>82649</v>
      </c>
    </row>
    <row r="52" spans="2:13" ht="27.75" customHeight="1" thickBot="1">
      <c r="B52" s="1182" t="s">
        <v>37</v>
      </c>
      <c r="C52" s="1183"/>
      <c r="D52" s="90"/>
      <c r="E52" s="1184" t="s">
        <v>38</v>
      </c>
      <c r="F52" s="1184"/>
      <c r="G52" s="1184"/>
      <c r="H52" s="1185"/>
      <c r="I52" s="91">
        <v>-26510</v>
      </c>
      <c r="J52" s="92">
        <v>-7669</v>
      </c>
      <c r="K52" s="92">
        <v>-2106</v>
      </c>
      <c r="L52" s="92">
        <v>-4772</v>
      </c>
      <c r="M52" s="93">
        <v>-1620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32066</v>
      </c>
      <c r="E3" s="116"/>
      <c r="F3" s="117">
        <v>37688</v>
      </c>
      <c r="G3" s="118"/>
      <c r="H3" s="119"/>
    </row>
    <row r="4" spans="1:8">
      <c r="A4" s="120"/>
      <c r="B4" s="121"/>
      <c r="C4" s="122"/>
      <c r="D4" s="123">
        <v>24874</v>
      </c>
      <c r="E4" s="124"/>
      <c r="F4" s="125">
        <v>22661</v>
      </c>
      <c r="G4" s="126"/>
      <c r="H4" s="127"/>
    </row>
    <row r="5" spans="1:8">
      <c r="A5" s="108" t="s">
        <v>506</v>
      </c>
      <c r="B5" s="113"/>
      <c r="C5" s="114"/>
      <c r="D5" s="115">
        <v>56447</v>
      </c>
      <c r="E5" s="116"/>
      <c r="F5" s="117">
        <v>38606</v>
      </c>
      <c r="G5" s="118"/>
      <c r="H5" s="119"/>
    </row>
    <row r="6" spans="1:8">
      <c r="A6" s="120"/>
      <c r="B6" s="121"/>
      <c r="C6" s="122"/>
      <c r="D6" s="123">
        <v>46188</v>
      </c>
      <c r="E6" s="124"/>
      <c r="F6" s="125">
        <v>22435</v>
      </c>
      <c r="G6" s="126"/>
      <c r="H6" s="127"/>
    </row>
    <row r="7" spans="1:8">
      <c r="A7" s="108" t="s">
        <v>507</v>
      </c>
      <c r="B7" s="113"/>
      <c r="C7" s="114"/>
      <c r="D7" s="115">
        <v>40193</v>
      </c>
      <c r="E7" s="116"/>
      <c r="F7" s="117">
        <v>39425</v>
      </c>
      <c r="G7" s="118"/>
      <c r="H7" s="119"/>
    </row>
    <row r="8" spans="1:8">
      <c r="A8" s="120"/>
      <c r="B8" s="121"/>
      <c r="C8" s="122"/>
      <c r="D8" s="123">
        <v>30858</v>
      </c>
      <c r="E8" s="124"/>
      <c r="F8" s="125">
        <v>22414</v>
      </c>
      <c r="G8" s="126"/>
      <c r="H8" s="127"/>
    </row>
    <row r="9" spans="1:8">
      <c r="A9" s="108" t="s">
        <v>508</v>
      </c>
      <c r="B9" s="113"/>
      <c r="C9" s="114"/>
      <c r="D9" s="115">
        <v>23423</v>
      </c>
      <c r="E9" s="116"/>
      <c r="F9" s="117">
        <v>43141</v>
      </c>
      <c r="G9" s="118"/>
      <c r="H9" s="119"/>
    </row>
    <row r="10" spans="1:8">
      <c r="A10" s="120"/>
      <c r="B10" s="121"/>
      <c r="C10" s="122"/>
      <c r="D10" s="123">
        <v>15001</v>
      </c>
      <c r="E10" s="124"/>
      <c r="F10" s="125">
        <v>21887</v>
      </c>
      <c r="G10" s="126"/>
      <c r="H10" s="127"/>
    </row>
    <row r="11" spans="1:8">
      <c r="A11" s="108" t="s">
        <v>509</v>
      </c>
      <c r="B11" s="113"/>
      <c r="C11" s="114"/>
      <c r="D11" s="115">
        <v>31931</v>
      </c>
      <c r="E11" s="116"/>
      <c r="F11" s="117">
        <v>45117</v>
      </c>
      <c r="G11" s="118"/>
      <c r="H11" s="119"/>
    </row>
    <row r="12" spans="1:8">
      <c r="A12" s="120"/>
      <c r="B12" s="121"/>
      <c r="C12" s="128"/>
      <c r="D12" s="123">
        <v>20127</v>
      </c>
      <c r="E12" s="124"/>
      <c r="F12" s="125">
        <v>25589</v>
      </c>
      <c r="G12" s="126"/>
      <c r="H12" s="127"/>
    </row>
    <row r="13" spans="1:8">
      <c r="A13" s="108"/>
      <c r="B13" s="113"/>
      <c r="C13" s="129"/>
      <c r="D13" s="130">
        <v>36812</v>
      </c>
      <c r="E13" s="131"/>
      <c r="F13" s="132">
        <v>40795</v>
      </c>
      <c r="G13" s="133"/>
      <c r="H13" s="119"/>
    </row>
    <row r="14" spans="1:8">
      <c r="A14" s="120"/>
      <c r="B14" s="121"/>
      <c r="C14" s="122"/>
      <c r="D14" s="123">
        <v>27410</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4.18</v>
      </c>
      <c r="C19" s="134">
        <f>ROUND(VALUE(SUBSTITUTE(実質収支比率等に係る経年分析!G$48,"▲","-")),2)</f>
        <v>5.03</v>
      </c>
      <c r="D19" s="134">
        <f>ROUND(VALUE(SUBSTITUTE(実質収支比率等に係る経年分析!H$48,"▲","-")),2)</f>
        <v>5.6</v>
      </c>
      <c r="E19" s="134">
        <f>ROUND(VALUE(SUBSTITUTE(実質収支比率等に係る経年分析!I$48,"▲","-")),2)</f>
        <v>5.52</v>
      </c>
      <c r="F19" s="134">
        <f>ROUND(VALUE(SUBSTITUTE(実質収支比率等に係る経年分析!J$48,"▲","-")),2)</f>
        <v>5.62</v>
      </c>
    </row>
    <row r="20" spans="1:11">
      <c r="A20" s="134" t="s">
        <v>43</v>
      </c>
      <c r="B20" s="134">
        <f>ROUND(VALUE(SUBSTITUTE(実質収支比率等に係る経年分析!F$47,"▲","-")),2)</f>
        <v>9.98</v>
      </c>
      <c r="C20" s="134">
        <f>ROUND(VALUE(SUBSTITUTE(実質収支比率等に係る経年分析!G$47,"▲","-")),2)</f>
        <v>9.48</v>
      </c>
      <c r="D20" s="134">
        <f>ROUND(VALUE(SUBSTITUTE(実質収支比率等に係る経年分析!H$47,"▲","-")),2)</f>
        <v>8.9499999999999993</v>
      </c>
      <c r="E20" s="134">
        <f>ROUND(VALUE(SUBSTITUTE(実質収支比率等に係る経年分析!I$47,"▲","-")),2)</f>
        <v>8.4499999999999993</v>
      </c>
      <c r="F20" s="134">
        <f>ROUND(VALUE(SUBSTITUTE(実質収支比率等に係る経年分析!J$47,"▲","-")),2)</f>
        <v>7.07</v>
      </c>
    </row>
    <row r="21" spans="1:11">
      <c r="A21" s="134" t="s">
        <v>44</v>
      </c>
      <c r="B21" s="134">
        <f>IF(ISNUMBER(VALUE(SUBSTITUTE(実質収支比率等に係る経年分析!F$49,"▲","-"))),ROUND(VALUE(SUBSTITUTE(実質収支比率等に係る経年分析!F$49,"▲","-")),2),NA())</f>
        <v>-0.5</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-0.37</v>
      </c>
      <c r="F21" s="134">
        <f>IF(ISNUMBER(VALUE(SUBSTITUTE(実質収支比率等に係る経年分析!J$49,"▲","-"))),ROUND(VALUE(SUBSTITUTE(実質収支比率等に係る経年分析!J$49,"▲","-")),2),NA())</f>
        <v>-1.23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町田市後期高齢者医療事業会計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町田市国民健康保険事業会計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町田市下水道事業会計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町田市介護保険事業会計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c r="A35" s="135" t="str">
        <f>IF(連結実質赤字比率に係る赤字・黒字の構成分析!C$35="",NA(),連結実質赤字比率に係る赤字・黒字の構成分析!C$35)</f>
        <v>町田市病院事業会計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9771</v>
      </c>
      <c r="E42" s="136"/>
      <c r="F42" s="136"/>
      <c r="G42" s="136">
        <f>'実質公債費比率（分子）の構造'!L$52</f>
        <v>9204</v>
      </c>
      <c r="H42" s="136"/>
      <c r="I42" s="136"/>
      <c r="J42" s="136">
        <f>'実質公債費比率（分子）の構造'!M$52</f>
        <v>9661</v>
      </c>
      <c r="K42" s="136"/>
      <c r="L42" s="136"/>
      <c r="M42" s="136">
        <f>'実質公債費比率（分子）の構造'!N$52</f>
        <v>9808</v>
      </c>
      <c r="N42" s="136"/>
      <c r="O42" s="136"/>
      <c r="P42" s="136">
        <f>'実質公債費比率（分子）の構造'!O$52</f>
        <v>9793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394</v>
      </c>
      <c r="C44" s="136"/>
      <c r="D44" s="136"/>
      <c r="E44" s="136">
        <f>'実質公債費比率（分子）の構造'!L$50</f>
        <v>413</v>
      </c>
      <c r="F44" s="136"/>
      <c r="G44" s="136"/>
      <c r="H44" s="136">
        <f>'実質公債費比率（分子）の構造'!M$50</f>
        <v>395</v>
      </c>
      <c r="I44" s="136"/>
      <c r="J44" s="136"/>
      <c r="K44" s="136">
        <f>'実質公債費比率（分子）の構造'!N$50</f>
        <v>356</v>
      </c>
      <c r="L44" s="136"/>
      <c r="M44" s="136"/>
      <c r="N44" s="136">
        <f>'実質公債費比率（分子）の構造'!O$50</f>
        <v>391</v>
      </c>
      <c r="O44" s="136"/>
      <c r="P44" s="136"/>
    </row>
    <row r="45" spans="1:16">
      <c r="A45" s="136" t="s">
        <v>54</v>
      </c>
      <c r="B45" s="136">
        <f>'実質公債費比率（分子）の構造'!K$49</f>
        <v>293</v>
      </c>
      <c r="C45" s="136"/>
      <c r="D45" s="136"/>
      <c r="E45" s="136">
        <f>'実質公債費比率（分子）の構造'!L$49</f>
        <v>317</v>
      </c>
      <c r="F45" s="136"/>
      <c r="G45" s="136"/>
      <c r="H45" s="136">
        <f>'実質公債費比率（分子）の構造'!M$49</f>
        <v>320</v>
      </c>
      <c r="I45" s="136"/>
      <c r="J45" s="136"/>
      <c r="K45" s="136">
        <f>'実質公債費比率（分子）の構造'!N$49</f>
        <v>240</v>
      </c>
      <c r="L45" s="136"/>
      <c r="M45" s="136"/>
      <c r="N45" s="136">
        <f>'実質公債費比率（分子）の構造'!O$49</f>
        <v>203</v>
      </c>
      <c r="O45" s="136"/>
      <c r="P45" s="136"/>
    </row>
    <row r="46" spans="1:16">
      <c r="A46" s="136" t="s">
        <v>55</v>
      </c>
      <c r="B46" s="136">
        <f>'実質公債費比率（分子）の構造'!K$48</f>
        <v>1451</v>
      </c>
      <c r="C46" s="136"/>
      <c r="D46" s="136"/>
      <c r="E46" s="136">
        <f>'実質公債費比率（分子）の構造'!L$48</f>
        <v>1510</v>
      </c>
      <c r="F46" s="136"/>
      <c r="G46" s="136"/>
      <c r="H46" s="136">
        <f>'実質公債費比率（分子）の構造'!M$48</f>
        <v>1633</v>
      </c>
      <c r="I46" s="136"/>
      <c r="J46" s="136"/>
      <c r="K46" s="136">
        <f>'実質公債費比率（分子）の構造'!N$48</f>
        <v>1729</v>
      </c>
      <c r="L46" s="136"/>
      <c r="M46" s="136"/>
      <c r="N46" s="136">
        <f>'実質公債費比率（分子）の構造'!O$48</f>
        <v>1687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6067</v>
      </c>
      <c r="C49" s="136"/>
      <c r="D49" s="136"/>
      <c r="E49" s="136">
        <f>'実質公債費比率（分子）の構造'!L$45</f>
        <v>6035</v>
      </c>
      <c r="F49" s="136"/>
      <c r="G49" s="136"/>
      <c r="H49" s="136">
        <f>'実質公債費比率（分子）の構造'!M$45</f>
        <v>6090</v>
      </c>
      <c r="I49" s="136"/>
      <c r="J49" s="136"/>
      <c r="K49" s="136">
        <f>'実質公債費比率（分子）の構造'!N$45</f>
        <v>5997</v>
      </c>
      <c r="L49" s="136"/>
      <c r="M49" s="136"/>
      <c r="N49" s="136">
        <f>'実質公債費比率（分子）の構造'!O$45</f>
        <v>6072</v>
      </c>
      <c r="O49" s="136"/>
      <c r="P49" s="136"/>
    </row>
    <row r="50" spans="1:16">
      <c r="A50" s="136" t="s">
        <v>59</v>
      </c>
      <c r="B50" s="136" t="e">
        <f>NA()</f>
        <v>#N/A</v>
      </c>
      <c r="C50" s="136">
        <f>IF(ISNUMBER('実質公債費比率（分子）の構造'!K$53),'実質公債費比率（分子）の構造'!K$53,NA())</f>
        <v>-1566</v>
      </c>
      <c r="D50" s="136" t="e">
        <f>NA()</f>
        <v>#N/A</v>
      </c>
      <c r="E50" s="136" t="e">
        <f>NA()</f>
        <v>#N/A</v>
      </c>
      <c r="F50" s="136">
        <f>IF(ISNUMBER('実質公債費比率（分子）の構造'!L$53),'実質公債費比率（分子）の構造'!L$53,NA())</f>
        <v>-929</v>
      </c>
      <c r="G50" s="136" t="e">
        <f>NA()</f>
        <v>#N/A</v>
      </c>
      <c r="H50" s="136" t="e">
        <f>NA()</f>
        <v>#N/A</v>
      </c>
      <c r="I50" s="136">
        <f>IF(ISNUMBER('実質公債費比率（分子）の構造'!M$53),'実質公債費比率（分子）の構造'!M$53,NA())</f>
        <v>-1223</v>
      </c>
      <c r="J50" s="136" t="e">
        <f>NA()</f>
        <v>#N/A</v>
      </c>
      <c r="K50" s="136" t="e">
        <f>NA()</f>
        <v>#N/A</v>
      </c>
      <c r="L50" s="136">
        <f>IF(ISNUMBER('実質公債費比率（分子）の構造'!N$53),'実質公債費比率（分子）の構造'!N$53,NA())</f>
        <v>-1486</v>
      </c>
      <c r="M50" s="136" t="e">
        <f>NA()</f>
        <v>#N/A</v>
      </c>
      <c r="N50" s="136" t="e">
        <f>NA()</f>
        <v>#N/A</v>
      </c>
      <c r="O50" s="136">
        <f>IF(ISNUMBER('実質公債費比率（分子）の構造'!O$53),'実質公債費比率（分子）の構造'!O$53,NA())</f>
        <v>-1440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82760</v>
      </c>
      <c r="E56" s="135"/>
      <c r="F56" s="135"/>
      <c r="G56" s="135">
        <f>'将来負担比率（分子）の構造'!J$51</f>
        <v>81823</v>
      </c>
      <c r="H56" s="135"/>
      <c r="I56" s="135"/>
      <c r="J56" s="135">
        <f>'将来負担比率（分子）の構造'!K$51</f>
        <v>81977</v>
      </c>
      <c r="K56" s="135"/>
      <c r="L56" s="135"/>
      <c r="M56" s="135">
        <f>'将来負担比率（分子）の構造'!L$51</f>
        <v>83499</v>
      </c>
      <c r="N56" s="135"/>
      <c r="O56" s="135"/>
      <c r="P56" s="135">
        <f>'将来負担比率（分子）の構造'!M$51</f>
        <v>82649</v>
      </c>
    </row>
    <row r="57" spans="1:16">
      <c r="A57" s="135" t="s">
        <v>35</v>
      </c>
      <c r="B57" s="135"/>
      <c r="C57" s="135"/>
      <c r="D57" s="135">
        <f>'将来負担比率（分子）の構造'!I$50</f>
        <v>30680</v>
      </c>
      <c r="E57" s="135"/>
      <c r="F57" s="135"/>
      <c r="G57" s="135">
        <f>'将来負担比率（分子）の構造'!J$50</f>
        <v>24383</v>
      </c>
      <c r="H57" s="135"/>
      <c r="I57" s="135"/>
      <c r="J57" s="135">
        <f>'将来負担比率（分子）の構造'!K$50</f>
        <v>24211</v>
      </c>
      <c r="K57" s="135"/>
      <c r="L57" s="135"/>
      <c r="M57" s="135">
        <f>'将来負担比率（分子）の構造'!L$50</f>
        <v>24886</v>
      </c>
      <c r="N57" s="135"/>
      <c r="O57" s="135"/>
      <c r="P57" s="135">
        <f>'将来負担比率（分子）の構造'!M$50</f>
        <v>25843</v>
      </c>
    </row>
    <row r="58" spans="1:16">
      <c r="A58" s="135" t="s">
        <v>34</v>
      </c>
      <c r="B58" s="135"/>
      <c r="C58" s="135"/>
      <c r="D58" s="135">
        <f>'将来負担比率（分子）の構造'!I$49</f>
        <v>22991</v>
      </c>
      <c r="E58" s="135"/>
      <c r="F58" s="135"/>
      <c r="G58" s="135">
        <f>'将来負担比率（分子）の構造'!J$49</f>
        <v>17921</v>
      </c>
      <c r="H58" s="135"/>
      <c r="I58" s="135"/>
      <c r="J58" s="135">
        <f>'将来負担比率（分子）の構造'!K$49</f>
        <v>16044</v>
      </c>
      <c r="K58" s="135"/>
      <c r="L58" s="135"/>
      <c r="M58" s="135">
        <f>'将来負担比率（分子）の構造'!L$49</f>
        <v>15343</v>
      </c>
      <c r="N58" s="135"/>
      <c r="O58" s="135"/>
      <c r="P58" s="135">
        <f>'将来負担比率（分子）の構造'!M$49</f>
        <v>14212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17235</v>
      </c>
      <c r="C62" s="135"/>
      <c r="D62" s="135"/>
      <c r="E62" s="135">
        <f>'将来負担比率（分子）の構造'!J$45</f>
        <v>16274</v>
      </c>
      <c r="F62" s="135"/>
      <c r="G62" s="135"/>
      <c r="H62" s="135">
        <f>'将来負担比率（分子）の構造'!K$45</f>
        <v>16209</v>
      </c>
      <c r="I62" s="135"/>
      <c r="J62" s="135"/>
      <c r="K62" s="135">
        <f>'将来負担比率（分子）の構造'!L$45</f>
        <v>14752</v>
      </c>
      <c r="L62" s="135"/>
      <c r="M62" s="135"/>
      <c r="N62" s="135">
        <f>'将来負担比率（分子）の構造'!M$45</f>
        <v>14378</v>
      </c>
      <c r="O62" s="135"/>
      <c r="P62" s="135"/>
    </row>
    <row r="63" spans="1:16">
      <c r="A63" s="135" t="s">
        <v>28</v>
      </c>
      <c r="B63" s="135">
        <f>'将来負担比率（分子）の構造'!I$44</f>
        <v>1800</v>
      </c>
      <c r="C63" s="135"/>
      <c r="D63" s="135"/>
      <c r="E63" s="135">
        <f>'将来負担比率（分子）の構造'!J$44</f>
        <v>1502</v>
      </c>
      <c r="F63" s="135"/>
      <c r="G63" s="135"/>
      <c r="H63" s="135">
        <f>'将来負担比率（分子）の構造'!K$44</f>
        <v>1221</v>
      </c>
      <c r="I63" s="135"/>
      <c r="J63" s="135"/>
      <c r="K63" s="135">
        <f>'将来負担比率（分子）の構造'!L$44</f>
        <v>1066</v>
      </c>
      <c r="L63" s="135"/>
      <c r="M63" s="135"/>
      <c r="N63" s="135">
        <f>'将来負担比率（分子）の構造'!M$44</f>
        <v>909</v>
      </c>
      <c r="O63" s="135"/>
      <c r="P63" s="135"/>
    </row>
    <row r="64" spans="1:16">
      <c r="A64" s="135" t="s">
        <v>27</v>
      </c>
      <c r="B64" s="135">
        <f>'将来負担比率（分子）の構造'!I$43</f>
        <v>27600</v>
      </c>
      <c r="C64" s="135"/>
      <c r="D64" s="135"/>
      <c r="E64" s="135">
        <f>'将来負担比率（分子）の構造'!J$43</f>
        <v>26966</v>
      </c>
      <c r="F64" s="135"/>
      <c r="G64" s="135"/>
      <c r="H64" s="135">
        <f>'将来負担比率（分子）の構造'!K$43</f>
        <v>27269</v>
      </c>
      <c r="I64" s="135"/>
      <c r="J64" s="135"/>
      <c r="K64" s="135">
        <f>'将来負担比率（分子）の構造'!L$43</f>
        <v>28563</v>
      </c>
      <c r="L64" s="135"/>
      <c r="M64" s="135"/>
      <c r="N64" s="135">
        <f>'将来負担比率（分子）の構造'!M$43</f>
        <v>29189</v>
      </c>
      <c r="O64" s="135"/>
      <c r="P64" s="135"/>
    </row>
    <row r="65" spans="1:16">
      <c r="A65" s="135" t="s">
        <v>26</v>
      </c>
      <c r="B65" s="135">
        <f>'将来負担比率（分子）の構造'!I$42</f>
        <v>4007</v>
      </c>
      <c r="C65" s="135"/>
      <c r="D65" s="135"/>
      <c r="E65" s="135">
        <f>'将来負担比率（分子）の構造'!J$42</f>
        <v>3970</v>
      </c>
      <c r="F65" s="135"/>
      <c r="G65" s="135"/>
      <c r="H65" s="135">
        <f>'将来負担比率（分子）の構造'!K$42</f>
        <v>3671</v>
      </c>
      <c r="I65" s="135"/>
      <c r="J65" s="135"/>
      <c r="K65" s="135">
        <f>'将来負担比率（分子）の構造'!L$42</f>
        <v>3181</v>
      </c>
      <c r="L65" s="135"/>
      <c r="M65" s="135"/>
      <c r="N65" s="135">
        <f>'将来負担比率（分子）の構造'!M$42</f>
        <v>2799</v>
      </c>
      <c r="O65" s="135"/>
      <c r="P65" s="135"/>
    </row>
    <row r="66" spans="1:16">
      <c r="A66" s="135" t="s">
        <v>25</v>
      </c>
      <c r="B66" s="135">
        <f>'将来負担比率（分子）の構造'!I$41</f>
        <v>59280</v>
      </c>
      <c r="C66" s="135"/>
      <c r="D66" s="135"/>
      <c r="E66" s="135">
        <f>'将来負担比率（分子）の構造'!J$41</f>
        <v>67746</v>
      </c>
      <c r="F66" s="135"/>
      <c r="G66" s="135"/>
      <c r="H66" s="135">
        <f>'将来負担比率（分子）の構造'!K$41</f>
        <v>71757</v>
      </c>
      <c r="I66" s="135"/>
      <c r="J66" s="135"/>
      <c r="K66" s="135">
        <f>'将来負担比率（分子）の構造'!L$41</f>
        <v>71394</v>
      </c>
      <c r="L66" s="135"/>
      <c r="M66" s="135"/>
      <c r="N66" s="135">
        <f>'将来負担比率（分子）の構造'!M$41</f>
        <v>73810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68164619</v>
      </c>
      <c r="S5" s="639"/>
      <c r="T5" s="639"/>
      <c r="U5" s="639"/>
      <c r="V5" s="639"/>
      <c r="W5" s="639"/>
      <c r="X5" s="639"/>
      <c r="Y5" s="686"/>
      <c r="Z5" s="699">
        <v>47.4</v>
      </c>
      <c r="AA5" s="699"/>
      <c r="AB5" s="699"/>
      <c r="AC5" s="699"/>
      <c r="AD5" s="700">
        <v>63361167</v>
      </c>
      <c r="AE5" s="700"/>
      <c r="AF5" s="700"/>
      <c r="AG5" s="700"/>
      <c r="AH5" s="700"/>
      <c r="AI5" s="700"/>
      <c r="AJ5" s="700"/>
      <c r="AK5" s="700"/>
      <c r="AL5" s="687">
        <v>86</v>
      </c>
      <c r="AM5" s="656"/>
      <c r="AN5" s="656"/>
      <c r="AO5" s="688"/>
      <c r="AP5" s="675" t="s">
        <v>208</v>
      </c>
      <c r="AQ5" s="676"/>
      <c r="AR5" s="676"/>
      <c r="AS5" s="676"/>
      <c r="AT5" s="676"/>
      <c r="AU5" s="676"/>
      <c r="AV5" s="676"/>
      <c r="AW5" s="676"/>
      <c r="AX5" s="676"/>
      <c r="AY5" s="676"/>
      <c r="AZ5" s="676"/>
      <c r="BA5" s="676"/>
      <c r="BB5" s="676"/>
      <c r="BC5" s="676"/>
      <c r="BD5" s="676"/>
      <c r="BE5" s="676"/>
      <c r="BF5" s="677"/>
      <c r="BG5" s="588">
        <v>62553022</v>
      </c>
      <c r="BH5" s="589"/>
      <c r="BI5" s="589"/>
      <c r="BJ5" s="589"/>
      <c r="BK5" s="589"/>
      <c r="BL5" s="589"/>
      <c r="BM5" s="589"/>
      <c r="BN5" s="590"/>
      <c r="BO5" s="641">
        <v>91.8</v>
      </c>
      <c r="BP5" s="641"/>
      <c r="BQ5" s="641"/>
      <c r="BR5" s="641"/>
      <c r="BS5" s="642">
        <v>315506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682945</v>
      </c>
      <c r="S6" s="589"/>
      <c r="T6" s="589"/>
      <c r="U6" s="589"/>
      <c r="V6" s="589"/>
      <c r="W6" s="589"/>
      <c r="X6" s="589"/>
      <c r="Y6" s="590"/>
      <c r="Z6" s="641">
        <v>0.5</v>
      </c>
      <c r="AA6" s="641"/>
      <c r="AB6" s="641"/>
      <c r="AC6" s="641"/>
      <c r="AD6" s="642">
        <v>682945</v>
      </c>
      <c r="AE6" s="642"/>
      <c r="AF6" s="642"/>
      <c r="AG6" s="642"/>
      <c r="AH6" s="642"/>
      <c r="AI6" s="642"/>
      <c r="AJ6" s="642"/>
      <c r="AK6" s="642"/>
      <c r="AL6" s="611">
        <v>0.9</v>
      </c>
      <c r="AM6" s="643"/>
      <c r="AN6" s="643"/>
      <c r="AO6" s="644"/>
      <c r="AP6" s="585" t="s">
        <v>213</v>
      </c>
      <c r="AQ6" s="586"/>
      <c r="AR6" s="586"/>
      <c r="AS6" s="586"/>
      <c r="AT6" s="586"/>
      <c r="AU6" s="586"/>
      <c r="AV6" s="586"/>
      <c r="AW6" s="586"/>
      <c r="AX6" s="586"/>
      <c r="AY6" s="586"/>
      <c r="AZ6" s="586"/>
      <c r="BA6" s="586"/>
      <c r="BB6" s="586"/>
      <c r="BC6" s="586"/>
      <c r="BD6" s="586"/>
      <c r="BE6" s="586"/>
      <c r="BF6" s="587"/>
      <c r="BG6" s="588">
        <v>62553022</v>
      </c>
      <c r="BH6" s="589"/>
      <c r="BI6" s="589"/>
      <c r="BJ6" s="589"/>
      <c r="BK6" s="589"/>
      <c r="BL6" s="589"/>
      <c r="BM6" s="589"/>
      <c r="BN6" s="590"/>
      <c r="BO6" s="641">
        <v>91.8</v>
      </c>
      <c r="BP6" s="641"/>
      <c r="BQ6" s="641"/>
      <c r="BR6" s="641"/>
      <c r="BS6" s="642">
        <v>315506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697274</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697258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534220</v>
      </c>
      <c r="S7" s="589"/>
      <c r="T7" s="589"/>
      <c r="U7" s="589"/>
      <c r="V7" s="589"/>
      <c r="W7" s="589"/>
      <c r="X7" s="589"/>
      <c r="Y7" s="590"/>
      <c r="Z7" s="641">
        <v>0.4</v>
      </c>
      <c r="AA7" s="641"/>
      <c r="AB7" s="641"/>
      <c r="AC7" s="641"/>
      <c r="AD7" s="642">
        <v>534220</v>
      </c>
      <c r="AE7" s="642"/>
      <c r="AF7" s="642"/>
      <c r="AG7" s="642"/>
      <c r="AH7" s="642"/>
      <c r="AI7" s="642"/>
      <c r="AJ7" s="642"/>
      <c r="AK7" s="642"/>
      <c r="AL7" s="611">
        <v>0.7</v>
      </c>
      <c r="AM7" s="643"/>
      <c r="AN7" s="643"/>
      <c r="AO7" s="644"/>
      <c r="AP7" s="585" t="s">
        <v>217</v>
      </c>
      <c r="AQ7" s="586"/>
      <c r="AR7" s="586"/>
      <c r="AS7" s="586"/>
      <c r="AT7" s="586"/>
      <c r="AU7" s="586"/>
      <c r="AV7" s="586"/>
      <c r="AW7" s="586"/>
      <c r="AX7" s="586"/>
      <c r="AY7" s="586"/>
      <c r="AZ7" s="586"/>
      <c r="BA7" s="586"/>
      <c r="BB7" s="586"/>
      <c r="BC7" s="586"/>
      <c r="BD7" s="586"/>
      <c r="BE7" s="586"/>
      <c r="BF7" s="587"/>
      <c r="BG7" s="588">
        <v>34148935</v>
      </c>
      <c r="BH7" s="589"/>
      <c r="BI7" s="589"/>
      <c r="BJ7" s="589"/>
      <c r="BK7" s="589"/>
      <c r="BL7" s="589"/>
      <c r="BM7" s="589"/>
      <c r="BN7" s="590"/>
      <c r="BO7" s="641">
        <v>50.1</v>
      </c>
      <c r="BP7" s="641"/>
      <c r="BQ7" s="641"/>
      <c r="BR7" s="641"/>
      <c r="BS7" s="642">
        <v>315506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16522818</v>
      </c>
      <c r="CS7" s="589"/>
      <c r="CT7" s="589"/>
      <c r="CU7" s="589"/>
      <c r="CV7" s="589"/>
      <c r="CW7" s="589"/>
      <c r="CX7" s="589"/>
      <c r="CY7" s="590"/>
      <c r="CZ7" s="641">
        <v>11.9</v>
      </c>
      <c r="DA7" s="641"/>
      <c r="DB7" s="641"/>
      <c r="DC7" s="641"/>
      <c r="DD7" s="594">
        <v>2267263</v>
      </c>
      <c r="DE7" s="589"/>
      <c r="DF7" s="589"/>
      <c r="DG7" s="589"/>
      <c r="DH7" s="589"/>
      <c r="DI7" s="589"/>
      <c r="DJ7" s="589"/>
      <c r="DK7" s="589"/>
      <c r="DL7" s="589"/>
      <c r="DM7" s="589"/>
      <c r="DN7" s="589"/>
      <c r="DO7" s="589"/>
      <c r="DP7" s="590"/>
      <c r="DQ7" s="594">
        <v>13813277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673533</v>
      </c>
      <c r="S8" s="589"/>
      <c r="T8" s="589"/>
      <c r="U8" s="589"/>
      <c r="V8" s="589"/>
      <c r="W8" s="589"/>
      <c r="X8" s="589"/>
      <c r="Y8" s="590"/>
      <c r="Z8" s="641">
        <v>0.5</v>
      </c>
      <c r="AA8" s="641"/>
      <c r="AB8" s="641"/>
      <c r="AC8" s="641"/>
      <c r="AD8" s="642">
        <v>673533</v>
      </c>
      <c r="AE8" s="642"/>
      <c r="AF8" s="642"/>
      <c r="AG8" s="642"/>
      <c r="AH8" s="642"/>
      <c r="AI8" s="642"/>
      <c r="AJ8" s="642"/>
      <c r="AK8" s="642"/>
      <c r="AL8" s="611">
        <v>0.9</v>
      </c>
      <c r="AM8" s="643"/>
      <c r="AN8" s="643"/>
      <c r="AO8" s="644"/>
      <c r="AP8" s="585" t="s">
        <v>220</v>
      </c>
      <c r="AQ8" s="586"/>
      <c r="AR8" s="586"/>
      <c r="AS8" s="586"/>
      <c r="AT8" s="586"/>
      <c r="AU8" s="586"/>
      <c r="AV8" s="586"/>
      <c r="AW8" s="586"/>
      <c r="AX8" s="586"/>
      <c r="AY8" s="586"/>
      <c r="AZ8" s="586"/>
      <c r="BA8" s="586"/>
      <c r="BB8" s="586"/>
      <c r="BC8" s="586"/>
      <c r="BD8" s="586"/>
      <c r="BE8" s="586"/>
      <c r="BF8" s="587"/>
      <c r="BG8" s="588">
        <v>694096</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68161955</v>
      </c>
      <c r="CS8" s="589"/>
      <c r="CT8" s="589"/>
      <c r="CU8" s="589"/>
      <c r="CV8" s="589"/>
      <c r="CW8" s="589"/>
      <c r="CX8" s="589"/>
      <c r="CY8" s="590"/>
      <c r="CZ8" s="641">
        <v>48.9</v>
      </c>
      <c r="DA8" s="641"/>
      <c r="DB8" s="641"/>
      <c r="DC8" s="641"/>
      <c r="DD8" s="594">
        <v>1419547</v>
      </c>
      <c r="DE8" s="589"/>
      <c r="DF8" s="589"/>
      <c r="DG8" s="589"/>
      <c r="DH8" s="589"/>
      <c r="DI8" s="589"/>
      <c r="DJ8" s="589"/>
      <c r="DK8" s="589"/>
      <c r="DL8" s="589"/>
      <c r="DM8" s="589"/>
      <c r="DN8" s="589"/>
      <c r="DO8" s="589"/>
      <c r="DP8" s="590"/>
      <c r="DQ8" s="594">
        <v>31543707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566159</v>
      </c>
      <c r="S9" s="589"/>
      <c r="T9" s="589"/>
      <c r="U9" s="589"/>
      <c r="V9" s="589"/>
      <c r="W9" s="589"/>
      <c r="X9" s="589"/>
      <c r="Y9" s="590"/>
      <c r="Z9" s="641">
        <v>0.4</v>
      </c>
      <c r="AA9" s="641"/>
      <c r="AB9" s="641"/>
      <c r="AC9" s="641"/>
      <c r="AD9" s="642">
        <v>566159</v>
      </c>
      <c r="AE9" s="642"/>
      <c r="AF9" s="642"/>
      <c r="AG9" s="642"/>
      <c r="AH9" s="642"/>
      <c r="AI9" s="642"/>
      <c r="AJ9" s="642"/>
      <c r="AK9" s="642"/>
      <c r="AL9" s="611">
        <v>0.8</v>
      </c>
      <c r="AM9" s="643"/>
      <c r="AN9" s="643"/>
      <c r="AO9" s="644"/>
      <c r="AP9" s="585" t="s">
        <v>223</v>
      </c>
      <c r="AQ9" s="586"/>
      <c r="AR9" s="586"/>
      <c r="AS9" s="586"/>
      <c r="AT9" s="586"/>
      <c r="AU9" s="586"/>
      <c r="AV9" s="586"/>
      <c r="AW9" s="586"/>
      <c r="AX9" s="586"/>
      <c r="AY9" s="586"/>
      <c r="AZ9" s="586"/>
      <c r="BA9" s="586"/>
      <c r="BB9" s="586"/>
      <c r="BC9" s="586"/>
      <c r="BD9" s="586"/>
      <c r="BE9" s="586"/>
      <c r="BF9" s="587"/>
      <c r="BG9" s="588">
        <v>29516080</v>
      </c>
      <c r="BH9" s="589"/>
      <c r="BI9" s="589"/>
      <c r="BJ9" s="589"/>
      <c r="BK9" s="589"/>
      <c r="BL9" s="589"/>
      <c r="BM9" s="589"/>
      <c r="BN9" s="590"/>
      <c r="BO9" s="641">
        <v>43.3</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12746731</v>
      </c>
      <c r="CS9" s="589"/>
      <c r="CT9" s="589"/>
      <c r="CU9" s="589"/>
      <c r="CV9" s="589"/>
      <c r="CW9" s="589"/>
      <c r="CX9" s="589"/>
      <c r="CY9" s="590"/>
      <c r="CZ9" s="641">
        <v>9.1</v>
      </c>
      <c r="DA9" s="641"/>
      <c r="DB9" s="641"/>
      <c r="DC9" s="641"/>
      <c r="DD9" s="594">
        <v>792284</v>
      </c>
      <c r="DE9" s="589"/>
      <c r="DF9" s="589"/>
      <c r="DG9" s="589"/>
      <c r="DH9" s="589"/>
      <c r="DI9" s="589"/>
      <c r="DJ9" s="589"/>
      <c r="DK9" s="589"/>
      <c r="DL9" s="589"/>
      <c r="DM9" s="589"/>
      <c r="DN9" s="589"/>
      <c r="DO9" s="589"/>
      <c r="DP9" s="590"/>
      <c r="DQ9" s="594">
        <v>9509769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5322919</v>
      </c>
      <c r="S10" s="589"/>
      <c r="T10" s="589"/>
      <c r="U10" s="589"/>
      <c r="V10" s="589"/>
      <c r="W10" s="589"/>
      <c r="X10" s="589"/>
      <c r="Y10" s="590"/>
      <c r="Z10" s="641">
        <v>3.7</v>
      </c>
      <c r="AA10" s="641"/>
      <c r="AB10" s="641"/>
      <c r="AC10" s="641"/>
      <c r="AD10" s="642">
        <v>5322919</v>
      </c>
      <c r="AE10" s="642"/>
      <c r="AF10" s="642"/>
      <c r="AG10" s="642"/>
      <c r="AH10" s="642"/>
      <c r="AI10" s="642"/>
      <c r="AJ10" s="642"/>
      <c r="AK10" s="642"/>
      <c r="AL10" s="611">
        <v>7.2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1043769</v>
      </c>
      <c r="BH10" s="589"/>
      <c r="BI10" s="589"/>
      <c r="BJ10" s="589"/>
      <c r="BK10" s="589"/>
      <c r="BL10" s="589"/>
      <c r="BM10" s="589"/>
      <c r="BN10" s="590"/>
      <c r="BO10" s="641">
        <v>1.5</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342946</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342910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39976</v>
      </c>
      <c r="S11" s="589"/>
      <c r="T11" s="589"/>
      <c r="U11" s="589"/>
      <c r="V11" s="589"/>
      <c r="W11" s="589"/>
      <c r="X11" s="589"/>
      <c r="Y11" s="590"/>
      <c r="Z11" s="641">
        <v>0</v>
      </c>
      <c r="AA11" s="641"/>
      <c r="AB11" s="641"/>
      <c r="AC11" s="641"/>
      <c r="AD11" s="642">
        <v>39976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2894990</v>
      </c>
      <c r="BH11" s="589"/>
      <c r="BI11" s="589"/>
      <c r="BJ11" s="589"/>
      <c r="BK11" s="589"/>
      <c r="BL11" s="589"/>
      <c r="BM11" s="589"/>
      <c r="BN11" s="590"/>
      <c r="BO11" s="641">
        <v>4.2</v>
      </c>
      <c r="BP11" s="641"/>
      <c r="BQ11" s="641"/>
      <c r="BR11" s="641"/>
      <c r="BS11" s="594">
        <v>315506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269559</v>
      </c>
      <c r="CS11" s="589"/>
      <c r="CT11" s="589"/>
      <c r="CU11" s="589"/>
      <c r="CV11" s="589"/>
      <c r="CW11" s="589"/>
      <c r="CX11" s="589"/>
      <c r="CY11" s="590"/>
      <c r="CZ11" s="641">
        <v>0.2</v>
      </c>
      <c r="DA11" s="641"/>
      <c r="DB11" s="641"/>
      <c r="DC11" s="641"/>
      <c r="DD11" s="594">
        <v>30764</v>
      </c>
      <c r="DE11" s="589"/>
      <c r="DF11" s="589"/>
      <c r="DG11" s="589"/>
      <c r="DH11" s="589"/>
      <c r="DI11" s="589"/>
      <c r="DJ11" s="589"/>
      <c r="DK11" s="589"/>
      <c r="DL11" s="589"/>
      <c r="DM11" s="589"/>
      <c r="DN11" s="589"/>
      <c r="DO11" s="589"/>
      <c r="DP11" s="590"/>
      <c r="DQ11" s="594">
        <v>236173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25626239</v>
      </c>
      <c r="BH12" s="589"/>
      <c r="BI12" s="589"/>
      <c r="BJ12" s="589"/>
      <c r="BK12" s="589"/>
      <c r="BL12" s="589"/>
      <c r="BM12" s="589"/>
      <c r="BN12" s="590"/>
      <c r="BO12" s="641">
        <v>37.6</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857662</v>
      </c>
      <c r="CS12" s="589"/>
      <c r="CT12" s="589"/>
      <c r="CU12" s="589"/>
      <c r="CV12" s="589"/>
      <c r="CW12" s="589"/>
      <c r="CX12" s="589"/>
      <c r="CY12" s="590"/>
      <c r="CZ12" s="641">
        <v>0.6</v>
      </c>
      <c r="DA12" s="641"/>
      <c r="DB12" s="641"/>
      <c r="DC12" s="641"/>
      <c r="DD12" s="594">
        <v>47137</v>
      </c>
      <c r="DE12" s="589"/>
      <c r="DF12" s="589"/>
      <c r="DG12" s="589"/>
      <c r="DH12" s="589"/>
      <c r="DI12" s="589"/>
      <c r="DJ12" s="589"/>
      <c r="DK12" s="589"/>
      <c r="DL12" s="589"/>
      <c r="DM12" s="589"/>
      <c r="DN12" s="589"/>
      <c r="DO12" s="589"/>
      <c r="DP12" s="590"/>
      <c r="DQ12" s="594">
        <v>742829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227940</v>
      </c>
      <c r="S13" s="589"/>
      <c r="T13" s="589"/>
      <c r="U13" s="589"/>
      <c r="V13" s="589"/>
      <c r="W13" s="589"/>
      <c r="X13" s="589"/>
      <c r="Y13" s="590"/>
      <c r="Z13" s="641">
        <v>0.2</v>
      </c>
      <c r="AA13" s="641"/>
      <c r="AB13" s="641"/>
      <c r="AC13" s="641"/>
      <c r="AD13" s="642">
        <v>227940</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25038907</v>
      </c>
      <c r="BH13" s="589"/>
      <c r="BI13" s="589"/>
      <c r="BJ13" s="589"/>
      <c r="BK13" s="589"/>
      <c r="BL13" s="589"/>
      <c r="BM13" s="589"/>
      <c r="BN13" s="590"/>
      <c r="BO13" s="641">
        <v>36.700000000000003</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10763437</v>
      </c>
      <c r="CS13" s="589"/>
      <c r="CT13" s="589"/>
      <c r="CU13" s="589"/>
      <c r="CV13" s="589"/>
      <c r="CW13" s="589"/>
      <c r="CX13" s="589"/>
      <c r="CY13" s="590"/>
      <c r="CZ13" s="641">
        <v>7.7</v>
      </c>
      <c r="DA13" s="641"/>
      <c r="DB13" s="641"/>
      <c r="DC13" s="641"/>
      <c r="DD13" s="594">
        <v>3105716</v>
      </c>
      <c r="DE13" s="589"/>
      <c r="DF13" s="589"/>
      <c r="DG13" s="589"/>
      <c r="DH13" s="589"/>
      <c r="DI13" s="589"/>
      <c r="DJ13" s="589"/>
      <c r="DK13" s="589"/>
      <c r="DL13" s="589"/>
      <c r="DM13" s="589"/>
      <c r="DN13" s="589"/>
      <c r="DO13" s="589"/>
      <c r="DP13" s="590"/>
      <c r="DQ13" s="594">
        <v>7915718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307413</v>
      </c>
      <c r="BH14" s="589"/>
      <c r="BI14" s="589"/>
      <c r="BJ14" s="589"/>
      <c r="BK14" s="589"/>
      <c r="BL14" s="589"/>
      <c r="BM14" s="589"/>
      <c r="BN14" s="590"/>
      <c r="BO14" s="641">
        <v>0.5</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5174520</v>
      </c>
      <c r="CS14" s="589"/>
      <c r="CT14" s="589"/>
      <c r="CU14" s="589"/>
      <c r="CV14" s="589"/>
      <c r="CW14" s="589"/>
      <c r="CX14" s="589"/>
      <c r="CY14" s="590"/>
      <c r="CZ14" s="641">
        <v>3.7</v>
      </c>
      <c r="DA14" s="641"/>
      <c r="DB14" s="641"/>
      <c r="DC14" s="641"/>
      <c r="DD14" s="594">
        <v>384203</v>
      </c>
      <c r="DE14" s="589"/>
      <c r="DF14" s="589"/>
      <c r="DG14" s="589"/>
      <c r="DH14" s="589"/>
      <c r="DI14" s="589"/>
      <c r="DJ14" s="589"/>
      <c r="DK14" s="589"/>
      <c r="DL14" s="589"/>
      <c r="DM14" s="589"/>
      <c r="DN14" s="589"/>
      <c r="DO14" s="589"/>
      <c r="DP14" s="590"/>
      <c r="DQ14" s="594">
        <v>3685994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319086</v>
      </c>
      <c r="S15" s="589"/>
      <c r="T15" s="589"/>
      <c r="U15" s="589"/>
      <c r="V15" s="589"/>
      <c r="W15" s="589"/>
      <c r="X15" s="589"/>
      <c r="Y15" s="590"/>
      <c r="Z15" s="641">
        <v>0.2</v>
      </c>
      <c r="AA15" s="641"/>
      <c r="AB15" s="641"/>
      <c r="AC15" s="641"/>
      <c r="AD15" s="642">
        <v>319086</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2427686</v>
      </c>
      <c r="BH15" s="589"/>
      <c r="BI15" s="589"/>
      <c r="BJ15" s="589"/>
      <c r="BK15" s="589"/>
      <c r="BL15" s="589"/>
      <c r="BM15" s="589"/>
      <c r="BN15" s="590"/>
      <c r="BO15" s="641">
        <v>3.6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17790879</v>
      </c>
      <c r="CS15" s="589"/>
      <c r="CT15" s="589"/>
      <c r="CU15" s="589"/>
      <c r="CV15" s="589"/>
      <c r="CW15" s="589"/>
      <c r="CX15" s="589"/>
      <c r="CY15" s="590"/>
      <c r="CZ15" s="641">
        <v>12.8</v>
      </c>
      <c r="DA15" s="641"/>
      <c r="DB15" s="641"/>
      <c r="DC15" s="641"/>
      <c r="DD15" s="594">
        <v>5576177</v>
      </c>
      <c r="DE15" s="589"/>
      <c r="DF15" s="589"/>
      <c r="DG15" s="589"/>
      <c r="DH15" s="589"/>
      <c r="DI15" s="589"/>
      <c r="DJ15" s="589"/>
      <c r="DK15" s="589"/>
      <c r="DL15" s="589"/>
      <c r="DM15" s="589"/>
      <c r="DN15" s="589"/>
      <c r="DO15" s="589"/>
      <c r="DP15" s="590"/>
      <c r="DQ15" s="594">
        <v>12615139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1483319</v>
      </c>
      <c r="S16" s="589"/>
      <c r="T16" s="589"/>
      <c r="U16" s="589"/>
      <c r="V16" s="589"/>
      <c r="W16" s="589"/>
      <c r="X16" s="589"/>
      <c r="Y16" s="590"/>
      <c r="Z16" s="641">
        <v>1</v>
      </c>
      <c r="AA16" s="641"/>
      <c r="AB16" s="641"/>
      <c r="AC16" s="641"/>
      <c r="AD16" s="642">
        <v>1381001</v>
      </c>
      <c r="AE16" s="642"/>
      <c r="AF16" s="642"/>
      <c r="AG16" s="642"/>
      <c r="AH16" s="642"/>
      <c r="AI16" s="642"/>
      <c r="AJ16" s="642"/>
      <c r="AK16" s="642"/>
      <c r="AL16" s="611">
        <v>1.9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1381001</v>
      </c>
      <c r="S17" s="589"/>
      <c r="T17" s="589"/>
      <c r="U17" s="589"/>
      <c r="V17" s="589"/>
      <c r="W17" s="589"/>
      <c r="X17" s="589"/>
      <c r="Y17" s="590"/>
      <c r="Z17" s="641">
        <v>1</v>
      </c>
      <c r="AA17" s="641"/>
      <c r="AB17" s="641"/>
      <c r="AC17" s="641"/>
      <c r="AD17" s="642">
        <v>1381001</v>
      </c>
      <c r="AE17" s="642"/>
      <c r="AF17" s="642"/>
      <c r="AG17" s="642"/>
      <c r="AH17" s="642"/>
      <c r="AI17" s="642"/>
      <c r="AJ17" s="642"/>
      <c r="AK17" s="642"/>
      <c r="AL17" s="611">
        <v>1.9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42749</v>
      </c>
      <c r="BH17" s="589"/>
      <c r="BI17" s="589"/>
      <c r="BJ17" s="589"/>
      <c r="BK17" s="589"/>
      <c r="BL17" s="589"/>
      <c r="BM17" s="589"/>
      <c r="BN17" s="590"/>
      <c r="BO17" s="641">
        <v>0.1</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6033732</v>
      </c>
      <c r="CS17" s="589"/>
      <c r="CT17" s="589"/>
      <c r="CU17" s="589"/>
      <c r="CV17" s="589"/>
      <c r="CW17" s="589"/>
      <c r="CX17" s="589"/>
      <c r="CY17" s="590"/>
      <c r="CZ17" s="641">
        <v>4.3</v>
      </c>
      <c r="DA17" s="641"/>
      <c r="DB17" s="641"/>
      <c r="DC17" s="641"/>
      <c r="DD17" s="594" t="s">
        <v>112</v>
      </c>
      <c r="DE17" s="589"/>
      <c r="DF17" s="589"/>
      <c r="DG17" s="589"/>
      <c r="DH17" s="589"/>
      <c r="DI17" s="589"/>
      <c r="DJ17" s="589"/>
      <c r="DK17" s="589"/>
      <c r="DL17" s="589"/>
      <c r="DM17" s="589"/>
      <c r="DN17" s="589"/>
      <c r="DO17" s="589"/>
      <c r="DP17" s="590"/>
      <c r="DQ17" s="594">
        <v>6020032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102164</v>
      </c>
      <c r="S18" s="589"/>
      <c r="T18" s="589"/>
      <c r="U18" s="589"/>
      <c r="V18" s="589"/>
      <c r="W18" s="589"/>
      <c r="X18" s="589"/>
      <c r="Y18" s="590"/>
      <c r="Z18" s="641">
        <v>0.1</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154</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5611597</v>
      </c>
      <c r="BH19" s="589"/>
      <c r="BI19" s="589"/>
      <c r="BJ19" s="589"/>
      <c r="BK19" s="589"/>
      <c r="BL19" s="589"/>
      <c r="BM19" s="589"/>
      <c r="BN19" s="590"/>
      <c r="BO19" s="641">
        <v>8.1999999999999993</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78014716</v>
      </c>
      <c r="S20" s="589"/>
      <c r="T20" s="589"/>
      <c r="U20" s="589"/>
      <c r="V20" s="589"/>
      <c r="W20" s="589"/>
      <c r="X20" s="589"/>
      <c r="Y20" s="590"/>
      <c r="Z20" s="641">
        <v>54.3</v>
      </c>
      <c r="AA20" s="641"/>
      <c r="AB20" s="641"/>
      <c r="AC20" s="641"/>
      <c r="AD20" s="642">
        <v>73108946</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5611597</v>
      </c>
      <c r="BH20" s="589"/>
      <c r="BI20" s="589"/>
      <c r="BJ20" s="589"/>
      <c r="BK20" s="589"/>
      <c r="BL20" s="589"/>
      <c r="BM20" s="589"/>
      <c r="BN20" s="590"/>
      <c r="BO20" s="641">
        <v>8.1999999999999993</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139361513</v>
      </c>
      <c r="CS20" s="589"/>
      <c r="CT20" s="589"/>
      <c r="CU20" s="589"/>
      <c r="CV20" s="589"/>
      <c r="CW20" s="589"/>
      <c r="CX20" s="589"/>
      <c r="CY20" s="590"/>
      <c r="CZ20" s="641">
        <v>100</v>
      </c>
      <c r="DA20" s="641"/>
      <c r="DB20" s="641"/>
      <c r="DC20" s="641"/>
      <c r="DD20" s="594">
        <v>13623091</v>
      </c>
      <c r="DE20" s="589"/>
      <c r="DF20" s="589"/>
      <c r="DG20" s="589"/>
      <c r="DH20" s="589"/>
      <c r="DI20" s="589"/>
      <c r="DJ20" s="589"/>
      <c r="DK20" s="589"/>
      <c r="DL20" s="589"/>
      <c r="DM20" s="589"/>
      <c r="DN20" s="589"/>
      <c r="DO20" s="589"/>
      <c r="DP20" s="590"/>
      <c r="DQ20" s="594">
        <v>87122806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53018</v>
      </c>
      <c r="S21" s="589"/>
      <c r="T21" s="589"/>
      <c r="U21" s="589"/>
      <c r="V21" s="589"/>
      <c r="W21" s="589"/>
      <c r="X21" s="589"/>
      <c r="Y21" s="590"/>
      <c r="Z21" s="641">
        <v>0</v>
      </c>
      <c r="AA21" s="641"/>
      <c r="AB21" s="641"/>
      <c r="AC21" s="641"/>
      <c r="AD21" s="642">
        <v>53018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6222</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1419254</v>
      </c>
      <c r="S22" s="589"/>
      <c r="T22" s="589"/>
      <c r="U22" s="589"/>
      <c r="V22" s="589"/>
      <c r="W22" s="589"/>
      <c r="X22" s="589"/>
      <c r="Y22" s="590"/>
      <c r="Z22" s="641">
        <v>1</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844672</v>
      </c>
      <c r="BH22" s="589"/>
      <c r="BI22" s="589"/>
      <c r="BJ22" s="589"/>
      <c r="BK22" s="589"/>
      <c r="BL22" s="589"/>
      <c r="BM22" s="589"/>
      <c r="BN22" s="590"/>
      <c r="BO22" s="641">
        <v>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1062573</v>
      </c>
      <c r="S23" s="589"/>
      <c r="T23" s="589"/>
      <c r="U23" s="589"/>
      <c r="V23" s="589"/>
      <c r="W23" s="589"/>
      <c r="X23" s="589"/>
      <c r="Y23" s="590"/>
      <c r="Z23" s="641">
        <v>0.7</v>
      </c>
      <c r="AA23" s="641"/>
      <c r="AB23" s="641"/>
      <c r="AC23" s="641"/>
      <c r="AD23" s="642">
        <v>383275</v>
      </c>
      <c r="AE23" s="642"/>
      <c r="AF23" s="642"/>
      <c r="AG23" s="642"/>
      <c r="AH23" s="642"/>
      <c r="AI23" s="642"/>
      <c r="AJ23" s="642"/>
      <c r="AK23" s="642"/>
      <c r="AL23" s="611">
        <v>0.5</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4760703</v>
      </c>
      <c r="BH23" s="589"/>
      <c r="BI23" s="589"/>
      <c r="BJ23" s="589"/>
      <c r="BK23" s="589"/>
      <c r="BL23" s="589"/>
      <c r="BM23" s="589"/>
      <c r="BN23" s="590"/>
      <c r="BO23" s="641">
        <v>7</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1721258</v>
      </c>
      <c r="S24" s="589"/>
      <c r="T24" s="589"/>
      <c r="U24" s="589"/>
      <c r="V24" s="589"/>
      <c r="W24" s="589"/>
      <c r="X24" s="589"/>
      <c r="Y24" s="590"/>
      <c r="Z24" s="641">
        <v>1.2</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71792296</v>
      </c>
      <c r="CS24" s="639"/>
      <c r="CT24" s="639"/>
      <c r="CU24" s="639"/>
      <c r="CV24" s="639"/>
      <c r="CW24" s="639"/>
      <c r="CX24" s="639"/>
      <c r="CY24" s="686"/>
      <c r="CZ24" s="690">
        <v>51.5</v>
      </c>
      <c r="DA24" s="691"/>
      <c r="DB24" s="691"/>
      <c r="DC24" s="692"/>
      <c r="DD24" s="685">
        <v>38392298</v>
      </c>
      <c r="DE24" s="639"/>
      <c r="DF24" s="639"/>
      <c r="DG24" s="639"/>
      <c r="DH24" s="639"/>
      <c r="DI24" s="639"/>
      <c r="DJ24" s="639"/>
      <c r="DK24" s="686"/>
      <c r="DL24" s="685">
        <v>38194526</v>
      </c>
      <c r="DM24" s="639"/>
      <c r="DN24" s="639"/>
      <c r="DO24" s="639"/>
      <c r="DP24" s="639"/>
      <c r="DQ24" s="639"/>
      <c r="DR24" s="639"/>
      <c r="DS24" s="639"/>
      <c r="DT24" s="639"/>
      <c r="DU24" s="639"/>
      <c r="DV24" s="686"/>
      <c r="DW24" s="687">
        <v>49.6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24626281</v>
      </c>
      <c r="S25" s="589"/>
      <c r="T25" s="589"/>
      <c r="U25" s="589"/>
      <c r="V25" s="589"/>
      <c r="W25" s="589"/>
      <c r="X25" s="589"/>
      <c r="Y25" s="590"/>
      <c r="Z25" s="641">
        <v>17.100000000000001</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22227347</v>
      </c>
      <c r="CS25" s="607"/>
      <c r="CT25" s="607"/>
      <c r="CU25" s="607"/>
      <c r="CV25" s="607"/>
      <c r="CW25" s="607"/>
      <c r="CX25" s="607"/>
      <c r="CY25" s="608"/>
      <c r="CZ25" s="591">
        <v>15.9</v>
      </c>
      <c r="DA25" s="609"/>
      <c r="DB25" s="609"/>
      <c r="DC25" s="610"/>
      <c r="DD25" s="594">
        <v>20822424</v>
      </c>
      <c r="DE25" s="607"/>
      <c r="DF25" s="607"/>
      <c r="DG25" s="607"/>
      <c r="DH25" s="607"/>
      <c r="DI25" s="607"/>
      <c r="DJ25" s="607"/>
      <c r="DK25" s="608"/>
      <c r="DL25" s="594">
        <v>20697162</v>
      </c>
      <c r="DM25" s="607"/>
      <c r="DN25" s="607"/>
      <c r="DO25" s="607"/>
      <c r="DP25" s="607"/>
      <c r="DQ25" s="607"/>
      <c r="DR25" s="607"/>
      <c r="DS25" s="607"/>
      <c r="DT25" s="607"/>
      <c r="DU25" s="607"/>
      <c r="DV25" s="608"/>
      <c r="DW25" s="611">
        <v>26.9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14625674</v>
      </c>
      <c r="CS26" s="589"/>
      <c r="CT26" s="589"/>
      <c r="CU26" s="589"/>
      <c r="CV26" s="589"/>
      <c r="CW26" s="589"/>
      <c r="CX26" s="589"/>
      <c r="CY26" s="590"/>
      <c r="CZ26" s="591">
        <v>10.5</v>
      </c>
      <c r="DA26" s="609"/>
      <c r="DB26" s="609"/>
      <c r="DC26" s="610"/>
      <c r="DD26" s="594">
        <v>13370758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18161961</v>
      </c>
      <c r="S27" s="589"/>
      <c r="T27" s="589"/>
      <c r="U27" s="589"/>
      <c r="V27" s="589"/>
      <c r="W27" s="589"/>
      <c r="X27" s="589"/>
      <c r="Y27" s="590"/>
      <c r="Z27" s="641">
        <v>12.6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68164619</v>
      </c>
      <c r="BH27" s="589"/>
      <c r="BI27" s="589"/>
      <c r="BJ27" s="589"/>
      <c r="BK27" s="589"/>
      <c r="BL27" s="589"/>
      <c r="BM27" s="589"/>
      <c r="BN27" s="590"/>
      <c r="BO27" s="641">
        <v>100</v>
      </c>
      <c r="BP27" s="641"/>
      <c r="BQ27" s="641"/>
      <c r="BR27" s="641"/>
      <c r="BS27" s="594">
        <v>315506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43531217</v>
      </c>
      <c r="CS27" s="607"/>
      <c r="CT27" s="607"/>
      <c r="CU27" s="607"/>
      <c r="CV27" s="607"/>
      <c r="CW27" s="607"/>
      <c r="CX27" s="607"/>
      <c r="CY27" s="608"/>
      <c r="CZ27" s="591">
        <v>31.2</v>
      </c>
      <c r="DA27" s="609"/>
      <c r="DB27" s="609"/>
      <c r="DC27" s="610"/>
      <c r="DD27" s="594">
        <v>11549842</v>
      </c>
      <c r="DE27" s="607"/>
      <c r="DF27" s="607"/>
      <c r="DG27" s="607"/>
      <c r="DH27" s="607"/>
      <c r="DI27" s="607"/>
      <c r="DJ27" s="607"/>
      <c r="DK27" s="608"/>
      <c r="DL27" s="594">
        <v>11477332</v>
      </c>
      <c r="DM27" s="607"/>
      <c r="DN27" s="607"/>
      <c r="DO27" s="607"/>
      <c r="DP27" s="607"/>
      <c r="DQ27" s="607"/>
      <c r="DR27" s="607"/>
      <c r="DS27" s="607"/>
      <c r="DT27" s="607"/>
      <c r="DU27" s="607"/>
      <c r="DV27" s="608"/>
      <c r="DW27" s="611">
        <v>14.9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228245</v>
      </c>
      <c r="S28" s="589"/>
      <c r="T28" s="589"/>
      <c r="U28" s="589"/>
      <c r="V28" s="589"/>
      <c r="W28" s="589"/>
      <c r="X28" s="589"/>
      <c r="Y28" s="590"/>
      <c r="Z28" s="641">
        <v>0.2</v>
      </c>
      <c r="AA28" s="641"/>
      <c r="AB28" s="641"/>
      <c r="AC28" s="641"/>
      <c r="AD28" s="642">
        <v>123982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6033732</v>
      </c>
      <c r="CS28" s="589"/>
      <c r="CT28" s="589"/>
      <c r="CU28" s="589"/>
      <c r="CV28" s="589"/>
      <c r="CW28" s="589"/>
      <c r="CX28" s="589"/>
      <c r="CY28" s="590"/>
      <c r="CZ28" s="591">
        <v>4.3</v>
      </c>
      <c r="DA28" s="609"/>
      <c r="DB28" s="609"/>
      <c r="DC28" s="610"/>
      <c r="DD28" s="594">
        <v>6020032</v>
      </c>
      <c r="DE28" s="589"/>
      <c r="DF28" s="589"/>
      <c r="DG28" s="589"/>
      <c r="DH28" s="589"/>
      <c r="DI28" s="589"/>
      <c r="DJ28" s="589"/>
      <c r="DK28" s="590"/>
      <c r="DL28" s="594">
        <v>6020032</v>
      </c>
      <c r="DM28" s="589"/>
      <c r="DN28" s="589"/>
      <c r="DO28" s="589"/>
      <c r="DP28" s="589"/>
      <c r="DQ28" s="589"/>
      <c r="DR28" s="589"/>
      <c r="DS28" s="589"/>
      <c r="DT28" s="589"/>
      <c r="DU28" s="589"/>
      <c r="DV28" s="590"/>
      <c r="DW28" s="611">
        <v>7.8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9790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6033732</v>
      </c>
      <c r="CS29" s="607"/>
      <c r="CT29" s="607"/>
      <c r="CU29" s="607"/>
      <c r="CV29" s="607"/>
      <c r="CW29" s="607"/>
      <c r="CX29" s="607"/>
      <c r="CY29" s="608"/>
      <c r="CZ29" s="591">
        <v>4.3</v>
      </c>
      <c r="DA29" s="609"/>
      <c r="DB29" s="609"/>
      <c r="DC29" s="610"/>
      <c r="DD29" s="594">
        <v>6020032</v>
      </c>
      <c r="DE29" s="607"/>
      <c r="DF29" s="607"/>
      <c r="DG29" s="607"/>
      <c r="DH29" s="607"/>
      <c r="DI29" s="607"/>
      <c r="DJ29" s="607"/>
      <c r="DK29" s="608"/>
      <c r="DL29" s="594">
        <v>6020032</v>
      </c>
      <c r="DM29" s="607"/>
      <c r="DN29" s="607"/>
      <c r="DO29" s="607"/>
      <c r="DP29" s="607"/>
      <c r="DQ29" s="607"/>
      <c r="DR29" s="607"/>
      <c r="DS29" s="607"/>
      <c r="DT29" s="607"/>
      <c r="DU29" s="607"/>
      <c r="DV29" s="608"/>
      <c r="DW29" s="611">
        <v>7.8</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5186956</v>
      </c>
      <c r="S30" s="589"/>
      <c r="T30" s="589"/>
      <c r="U30" s="589"/>
      <c r="V30" s="589"/>
      <c r="W30" s="589"/>
      <c r="X30" s="589"/>
      <c r="Y30" s="590"/>
      <c r="Z30" s="641">
        <v>3.6</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98.8</v>
      </c>
      <c r="BH30" s="655"/>
      <c r="BI30" s="655"/>
      <c r="BJ30" s="655"/>
      <c r="BK30" s="655"/>
      <c r="BL30" s="655"/>
      <c r="BM30" s="656">
        <v>96.3</v>
      </c>
      <c r="BN30" s="655"/>
      <c r="BO30" s="655"/>
      <c r="BP30" s="655"/>
      <c r="BQ30" s="657"/>
      <c r="BR30" s="654">
        <v>98.6</v>
      </c>
      <c r="BS30" s="655"/>
      <c r="BT30" s="655"/>
      <c r="BU30" s="655"/>
      <c r="BV30" s="655"/>
      <c r="BW30" s="655"/>
      <c r="BX30" s="656">
        <v>95.6</v>
      </c>
      <c r="BY30" s="655"/>
      <c r="BZ30" s="655"/>
      <c r="CA30" s="655"/>
      <c r="CB30" s="657"/>
      <c r="CD30" s="660"/>
      <c r="CE30" s="661"/>
      <c r="CF30" s="625" t="s">
        <v>291</v>
      </c>
      <c r="CG30" s="622"/>
      <c r="CH30" s="622"/>
      <c r="CI30" s="622"/>
      <c r="CJ30" s="622"/>
      <c r="CK30" s="622"/>
      <c r="CL30" s="622"/>
      <c r="CM30" s="622"/>
      <c r="CN30" s="622"/>
      <c r="CO30" s="622"/>
      <c r="CP30" s="622"/>
      <c r="CQ30" s="623"/>
      <c r="CR30" s="588">
        <v>5203428</v>
      </c>
      <c r="CS30" s="589"/>
      <c r="CT30" s="589"/>
      <c r="CU30" s="589"/>
      <c r="CV30" s="589"/>
      <c r="CW30" s="589"/>
      <c r="CX30" s="589"/>
      <c r="CY30" s="590"/>
      <c r="CZ30" s="591">
        <v>3.7</v>
      </c>
      <c r="DA30" s="609"/>
      <c r="DB30" s="609"/>
      <c r="DC30" s="610"/>
      <c r="DD30" s="594">
        <v>5191607</v>
      </c>
      <c r="DE30" s="589"/>
      <c r="DF30" s="589"/>
      <c r="DG30" s="589"/>
      <c r="DH30" s="589"/>
      <c r="DI30" s="589"/>
      <c r="DJ30" s="589"/>
      <c r="DK30" s="590"/>
      <c r="DL30" s="594">
        <v>5191607</v>
      </c>
      <c r="DM30" s="589"/>
      <c r="DN30" s="589"/>
      <c r="DO30" s="589"/>
      <c r="DP30" s="589"/>
      <c r="DQ30" s="589"/>
      <c r="DR30" s="589"/>
      <c r="DS30" s="589"/>
      <c r="DT30" s="589"/>
      <c r="DU30" s="589"/>
      <c r="DV30" s="590"/>
      <c r="DW30" s="611">
        <v>6.7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4405650</v>
      </c>
      <c r="S31" s="589"/>
      <c r="T31" s="589"/>
      <c r="U31" s="589"/>
      <c r="V31" s="589"/>
      <c r="W31" s="589"/>
      <c r="X31" s="589"/>
      <c r="Y31" s="590"/>
      <c r="Z31" s="641">
        <v>3.1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98.4</v>
      </c>
      <c r="BH31" s="607"/>
      <c r="BI31" s="607"/>
      <c r="BJ31" s="607"/>
      <c r="BK31" s="607"/>
      <c r="BL31" s="607"/>
      <c r="BM31" s="643">
        <v>94.8</v>
      </c>
      <c r="BN31" s="653"/>
      <c r="BO31" s="653"/>
      <c r="BP31" s="653"/>
      <c r="BQ31" s="617"/>
      <c r="BR31" s="652">
        <v>98.2</v>
      </c>
      <c r="BS31" s="607"/>
      <c r="BT31" s="607"/>
      <c r="BU31" s="607"/>
      <c r="BV31" s="607"/>
      <c r="BW31" s="607"/>
      <c r="BX31" s="643">
        <v>93.9</v>
      </c>
      <c r="BY31" s="653"/>
      <c r="BZ31" s="653"/>
      <c r="CA31" s="653"/>
      <c r="CB31" s="617"/>
      <c r="CD31" s="660"/>
      <c r="CE31" s="661"/>
      <c r="CF31" s="625" t="s">
        <v>295</v>
      </c>
      <c r="CG31" s="622"/>
      <c r="CH31" s="622"/>
      <c r="CI31" s="622"/>
      <c r="CJ31" s="622"/>
      <c r="CK31" s="622"/>
      <c r="CL31" s="622"/>
      <c r="CM31" s="622"/>
      <c r="CN31" s="622"/>
      <c r="CO31" s="622"/>
      <c r="CP31" s="622"/>
      <c r="CQ31" s="623"/>
      <c r="CR31" s="588">
        <v>830304</v>
      </c>
      <c r="CS31" s="607"/>
      <c r="CT31" s="607"/>
      <c r="CU31" s="607"/>
      <c r="CV31" s="607"/>
      <c r="CW31" s="607"/>
      <c r="CX31" s="607"/>
      <c r="CY31" s="608"/>
      <c r="CZ31" s="591">
        <v>0.6</v>
      </c>
      <c r="DA31" s="609"/>
      <c r="DB31" s="609"/>
      <c r="DC31" s="610"/>
      <c r="DD31" s="594">
        <v>828425</v>
      </c>
      <c r="DE31" s="607"/>
      <c r="DF31" s="607"/>
      <c r="DG31" s="607"/>
      <c r="DH31" s="607"/>
      <c r="DI31" s="607"/>
      <c r="DJ31" s="607"/>
      <c r="DK31" s="608"/>
      <c r="DL31" s="594">
        <v>828425</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1216557</v>
      </c>
      <c r="S32" s="589"/>
      <c r="T32" s="589"/>
      <c r="U32" s="589"/>
      <c r="V32" s="589"/>
      <c r="W32" s="589"/>
      <c r="X32" s="589"/>
      <c r="Y32" s="590"/>
      <c r="Z32" s="641">
        <v>0.8</v>
      </c>
      <c r="AA32" s="641"/>
      <c r="AB32" s="641"/>
      <c r="AC32" s="641"/>
      <c r="AD32" s="642">
        <v>8320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99.1</v>
      </c>
      <c r="BH32" s="573"/>
      <c r="BI32" s="573"/>
      <c r="BJ32" s="573"/>
      <c r="BK32" s="573"/>
      <c r="BL32" s="573"/>
      <c r="BM32" s="636">
        <v>97.8</v>
      </c>
      <c r="BN32" s="573"/>
      <c r="BO32" s="573"/>
      <c r="BP32" s="573"/>
      <c r="BQ32" s="630"/>
      <c r="BR32" s="651">
        <v>99</v>
      </c>
      <c r="BS32" s="573"/>
      <c r="BT32" s="573"/>
      <c r="BU32" s="573"/>
      <c r="BV32" s="573"/>
      <c r="BW32" s="573"/>
      <c r="BX32" s="636">
        <v>97.3</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7653400</v>
      </c>
      <c r="S33" s="589"/>
      <c r="T33" s="589"/>
      <c r="U33" s="589"/>
      <c r="V33" s="589"/>
      <c r="W33" s="589"/>
      <c r="X33" s="589"/>
      <c r="Y33" s="590"/>
      <c r="Z33" s="641">
        <v>5.3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53946126</v>
      </c>
      <c r="CS33" s="607"/>
      <c r="CT33" s="607"/>
      <c r="CU33" s="607"/>
      <c r="CV33" s="607"/>
      <c r="CW33" s="607"/>
      <c r="CX33" s="607"/>
      <c r="CY33" s="608"/>
      <c r="CZ33" s="591">
        <v>38.700000000000003</v>
      </c>
      <c r="DA33" s="609"/>
      <c r="DB33" s="609"/>
      <c r="DC33" s="610"/>
      <c r="DD33" s="594">
        <v>44674852</v>
      </c>
      <c r="DE33" s="607"/>
      <c r="DF33" s="607"/>
      <c r="DG33" s="607"/>
      <c r="DH33" s="607"/>
      <c r="DI33" s="607"/>
      <c r="DJ33" s="607"/>
      <c r="DK33" s="608"/>
      <c r="DL33" s="594">
        <v>33428522</v>
      </c>
      <c r="DM33" s="607"/>
      <c r="DN33" s="607"/>
      <c r="DO33" s="607"/>
      <c r="DP33" s="607"/>
      <c r="DQ33" s="607"/>
      <c r="DR33" s="607"/>
      <c r="DS33" s="607"/>
      <c r="DT33" s="607"/>
      <c r="DU33" s="607"/>
      <c r="DV33" s="608"/>
      <c r="DW33" s="611">
        <v>43.4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19482960</v>
      </c>
      <c r="CS34" s="589"/>
      <c r="CT34" s="589"/>
      <c r="CU34" s="589"/>
      <c r="CV34" s="589"/>
      <c r="CW34" s="589"/>
      <c r="CX34" s="589"/>
      <c r="CY34" s="590"/>
      <c r="CZ34" s="591">
        <v>14</v>
      </c>
      <c r="DA34" s="609"/>
      <c r="DB34" s="609"/>
      <c r="DC34" s="610"/>
      <c r="DD34" s="594">
        <v>15225694</v>
      </c>
      <c r="DE34" s="589"/>
      <c r="DF34" s="589"/>
      <c r="DG34" s="589"/>
      <c r="DH34" s="589"/>
      <c r="DI34" s="589"/>
      <c r="DJ34" s="589"/>
      <c r="DK34" s="590"/>
      <c r="DL34" s="594">
        <v>13472345</v>
      </c>
      <c r="DM34" s="589"/>
      <c r="DN34" s="589"/>
      <c r="DO34" s="589"/>
      <c r="DP34" s="589"/>
      <c r="DQ34" s="589"/>
      <c r="DR34" s="589"/>
      <c r="DS34" s="589"/>
      <c r="DT34" s="589"/>
      <c r="DU34" s="589"/>
      <c r="DV34" s="590"/>
      <c r="DW34" s="611">
        <v>17.5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3400000</v>
      </c>
      <c r="S35" s="589"/>
      <c r="T35" s="589"/>
      <c r="U35" s="589"/>
      <c r="V35" s="589"/>
      <c r="W35" s="589"/>
      <c r="X35" s="589"/>
      <c r="Y35" s="590"/>
      <c r="Z35" s="641">
        <v>2.4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18016550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363759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1216190</v>
      </c>
      <c r="CS35" s="607"/>
      <c r="CT35" s="607"/>
      <c r="CU35" s="607"/>
      <c r="CV35" s="607"/>
      <c r="CW35" s="607"/>
      <c r="CX35" s="607"/>
      <c r="CY35" s="608"/>
      <c r="CZ35" s="591">
        <v>0.9</v>
      </c>
      <c r="DA35" s="609"/>
      <c r="DB35" s="609"/>
      <c r="DC35" s="610"/>
      <c r="DD35" s="594">
        <v>1158630</v>
      </c>
      <c r="DE35" s="607"/>
      <c r="DF35" s="607"/>
      <c r="DG35" s="607"/>
      <c r="DH35" s="607"/>
      <c r="DI35" s="607"/>
      <c r="DJ35" s="607"/>
      <c r="DK35" s="608"/>
      <c r="DL35" s="594">
        <v>1157285</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143759659</v>
      </c>
      <c r="S36" s="629"/>
      <c r="T36" s="629"/>
      <c r="U36" s="629"/>
      <c r="V36" s="629"/>
      <c r="W36" s="629"/>
      <c r="X36" s="629"/>
      <c r="Y36" s="632"/>
      <c r="Z36" s="633">
        <v>100</v>
      </c>
      <c r="AA36" s="633"/>
      <c r="AB36" s="633"/>
      <c r="AC36" s="633"/>
      <c r="AD36" s="634">
        <v>73677541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2161164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-4952707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12418157</v>
      </c>
      <c r="CS36" s="589"/>
      <c r="CT36" s="589"/>
      <c r="CU36" s="589"/>
      <c r="CV36" s="589"/>
      <c r="CW36" s="589"/>
      <c r="CX36" s="589"/>
      <c r="CY36" s="590"/>
      <c r="CZ36" s="591">
        <v>8.9</v>
      </c>
      <c r="DA36" s="609"/>
      <c r="DB36" s="609"/>
      <c r="DC36" s="610"/>
      <c r="DD36" s="594">
        <v>9402092</v>
      </c>
      <c r="DE36" s="589"/>
      <c r="DF36" s="589"/>
      <c r="DG36" s="589"/>
      <c r="DH36" s="589"/>
      <c r="DI36" s="589"/>
      <c r="DJ36" s="589"/>
      <c r="DK36" s="590"/>
      <c r="DL36" s="594">
        <v>8728237</v>
      </c>
      <c r="DM36" s="589"/>
      <c r="DN36" s="589"/>
      <c r="DO36" s="589"/>
      <c r="DP36" s="589"/>
      <c r="DQ36" s="589"/>
      <c r="DR36" s="589"/>
      <c r="DS36" s="589"/>
      <c r="DT36" s="589"/>
      <c r="DU36" s="589"/>
      <c r="DV36" s="590"/>
      <c r="DW36" s="611">
        <v>11.3</v>
      </c>
      <c r="DX36" s="612"/>
      <c r="DY36" s="612"/>
      <c r="DZ36" s="612"/>
      <c r="EA36" s="612"/>
      <c r="EB36" s="612"/>
      <c r="EC36" s="613"/>
    </row>
    <row r="37" spans="2:133" ht="11.25" customHeight="1">
      <c r="AQ37" s="614" t="s">
        <v>313</v>
      </c>
      <c r="AR37" s="615"/>
      <c r="AS37" s="615"/>
      <c r="AT37" s="615"/>
      <c r="AU37" s="615"/>
      <c r="AV37" s="615"/>
      <c r="AW37" s="615"/>
      <c r="AX37" s="615"/>
      <c r="AY37" s="616"/>
      <c r="AZ37" s="588">
        <v>1139000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67790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1161432</v>
      </c>
      <c r="CS37" s="607"/>
      <c r="CT37" s="607"/>
      <c r="CU37" s="607"/>
      <c r="CV37" s="607"/>
      <c r="CW37" s="607"/>
      <c r="CX37" s="607"/>
      <c r="CY37" s="608"/>
      <c r="CZ37" s="591">
        <v>0.8</v>
      </c>
      <c r="DA37" s="609"/>
      <c r="DB37" s="609"/>
      <c r="DC37" s="610"/>
      <c r="DD37" s="594">
        <v>857390</v>
      </c>
      <c r="DE37" s="607"/>
      <c r="DF37" s="607"/>
      <c r="DG37" s="607"/>
      <c r="DH37" s="607"/>
      <c r="DI37" s="607"/>
      <c r="DJ37" s="607"/>
      <c r="DK37" s="608"/>
      <c r="DL37" s="594">
        <v>847663</v>
      </c>
      <c r="DM37" s="607"/>
      <c r="DN37" s="607"/>
      <c r="DO37" s="607"/>
      <c r="DP37" s="607"/>
      <c r="DQ37" s="607"/>
      <c r="DR37" s="607"/>
      <c r="DS37" s="607"/>
      <c r="DT37" s="607"/>
      <c r="DU37" s="607"/>
      <c r="DV37" s="608"/>
      <c r="DW37" s="611">
        <v>1.1000000000000001</v>
      </c>
      <c r="DX37" s="612"/>
      <c r="DY37" s="612"/>
      <c r="DZ37" s="612"/>
      <c r="EA37" s="612"/>
      <c r="EB37" s="612"/>
      <c r="EC37" s="613"/>
    </row>
    <row r="38" spans="2:133" ht="11.25" customHeight="1">
      <c r="AQ38" s="614" t="s">
        <v>316</v>
      </c>
      <c r="AR38" s="615"/>
      <c r="AS38" s="615"/>
      <c r="AT38" s="615"/>
      <c r="AU38" s="615"/>
      <c r="AV38" s="615"/>
      <c r="AW38" s="615"/>
      <c r="AX38" s="615"/>
      <c r="AY38" s="616"/>
      <c r="AZ38" s="588">
        <v>43909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112412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16877550</v>
      </c>
      <c r="CS38" s="589"/>
      <c r="CT38" s="589"/>
      <c r="CU38" s="589"/>
      <c r="CV38" s="589"/>
      <c r="CW38" s="589"/>
      <c r="CX38" s="589"/>
      <c r="CY38" s="590"/>
      <c r="CZ38" s="591">
        <v>12.1</v>
      </c>
      <c r="DA38" s="609"/>
      <c r="DB38" s="609"/>
      <c r="DC38" s="610"/>
      <c r="DD38" s="594">
        <v>15322461</v>
      </c>
      <c r="DE38" s="589"/>
      <c r="DF38" s="589"/>
      <c r="DG38" s="589"/>
      <c r="DH38" s="589"/>
      <c r="DI38" s="589"/>
      <c r="DJ38" s="589"/>
      <c r="DK38" s="590"/>
      <c r="DL38" s="594">
        <v>10070495</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3943069</v>
      </c>
      <c r="CS39" s="607"/>
      <c r="CT39" s="607"/>
      <c r="CU39" s="607"/>
      <c r="CV39" s="607"/>
      <c r="CW39" s="607"/>
      <c r="CX39" s="607"/>
      <c r="CY39" s="608"/>
      <c r="CZ39" s="591">
        <v>2.8</v>
      </c>
      <c r="DA39" s="609"/>
      <c r="DB39" s="609"/>
      <c r="DC39" s="610"/>
      <c r="DD39" s="594">
        <v>3565815</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6486500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8200</v>
      </c>
      <c r="CS40" s="589"/>
      <c r="CT40" s="589"/>
      <c r="CU40" s="589"/>
      <c r="CV40" s="589"/>
      <c r="CW40" s="589"/>
      <c r="CX40" s="589"/>
      <c r="CY40" s="590"/>
      <c r="CZ40" s="591">
        <v>0</v>
      </c>
      <c r="DA40" s="609"/>
      <c r="DB40" s="609"/>
      <c r="DC40" s="610"/>
      <c r="DD40" s="594">
        <v>160</v>
      </c>
      <c r="DE40" s="589"/>
      <c r="DF40" s="589"/>
      <c r="DG40" s="589"/>
      <c r="DH40" s="589"/>
      <c r="DI40" s="589"/>
      <c r="DJ40" s="589"/>
      <c r="DK40" s="590"/>
      <c r="DL40" s="594">
        <v>160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8185977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13623091</v>
      </c>
      <c r="CS42" s="589"/>
      <c r="CT42" s="589"/>
      <c r="CU42" s="589"/>
      <c r="CV42" s="589"/>
      <c r="CW42" s="589"/>
      <c r="CX42" s="589"/>
      <c r="CY42" s="590"/>
      <c r="CZ42" s="591">
        <v>9.8000000000000007</v>
      </c>
      <c r="DA42" s="592"/>
      <c r="DB42" s="592"/>
      <c r="DC42" s="593"/>
      <c r="DD42" s="594">
        <v>4055656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413128</v>
      </c>
      <c r="CS43" s="607"/>
      <c r="CT43" s="607"/>
      <c r="CU43" s="607"/>
      <c r="CV43" s="607"/>
      <c r="CW43" s="607"/>
      <c r="CX43" s="607"/>
      <c r="CY43" s="608"/>
      <c r="CZ43" s="591">
        <v>0.3</v>
      </c>
      <c r="DA43" s="609"/>
      <c r="DB43" s="609"/>
      <c r="DC43" s="610"/>
      <c r="DD43" s="594">
        <v>413128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13623091</v>
      </c>
      <c r="CS44" s="589"/>
      <c r="CT44" s="589"/>
      <c r="CU44" s="589"/>
      <c r="CV44" s="589"/>
      <c r="CW44" s="589"/>
      <c r="CX44" s="589"/>
      <c r="CY44" s="590"/>
      <c r="CZ44" s="591">
        <v>9.8000000000000007</v>
      </c>
      <c r="DA44" s="592"/>
      <c r="DB44" s="592"/>
      <c r="DC44" s="593"/>
      <c r="DD44" s="594">
        <v>4055656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5007924</v>
      </c>
      <c r="CS45" s="607"/>
      <c r="CT45" s="607"/>
      <c r="CU45" s="607"/>
      <c r="CV45" s="607"/>
      <c r="CW45" s="607"/>
      <c r="CX45" s="607"/>
      <c r="CY45" s="608"/>
      <c r="CZ45" s="591">
        <v>3.6</v>
      </c>
      <c r="DA45" s="609"/>
      <c r="DB45" s="609"/>
      <c r="DC45" s="610"/>
      <c r="DD45" s="594">
        <v>225429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8587286</v>
      </c>
      <c r="CS46" s="589"/>
      <c r="CT46" s="589"/>
      <c r="CU46" s="589"/>
      <c r="CV46" s="589"/>
      <c r="CW46" s="589"/>
      <c r="CX46" s="589"/>
      <c r="CY46" s="590"/>
      <c r="CZ46" s="591">
        <v>6.2</v>
      </c>
      <c r="DA46" s="592"/>
      <c r="DB46" s="592"/>
      <c r="DC46" s="593"/>
      <c r="DD46" s="594">
        <v>3830227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139361513</v>
      </c>
      <c r="CS49" s="573"/>
      <c r="CT49" s="573"/>
      <c r="CU49" s="573"/>
      <c r="CV49" s="573"/>
      <c r="CW49" s="573"/>
      <c r="CX49" s="573"/>
      <c r="CY49" s="574"/>
      <c r="CZ49" s="575">
        <v>100</v>
      </c>
      <c r="DA49" s="576"/>
      <c r="DB49" s="576"/>
      <c r="DC49" s="577"/>
      <c r="DD49" s="578">
        <v>87122806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343</v>
      </c>
      <c r="DK2" s="1112"/>
      <c r="DL2" s="1112"/>
      <c r="DM2" s="1112"/>
      <c r="DN2" s="1112"/>
      <c r="DO2" s="1113"/>
      <c r="DP2" s="200"/>
      <c r="DQ2" s="1111" t="s">
        <v>344</v>
      </c>
      <c r="DR2" s="1112"/>
      <c r="DS2" s="1112"/>
      <c r="DT2" s="1112"/>
      <c r="DU2" s="1112"/>
      <c r="DV2" s="1112"/>
      <c r="DW2" s="1112"/>
      <c r="DX2" s="1112"/>
      <c r="DY2" s="1112"/>
      <c r="DZ2" s="111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4"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9" t="s">
        <v>361</v>
      </c>
      <c r="DH5" s="1100"/>
      <c r="DI5" s="1100"/>
      <c r="DJ5" s="1100"/>
      <c r="DK5" s="1101"/>
      <c r="DL5" s="1099" t="s">
        <v>362</v>
      </c>
      <c r="DM5" s="1100"/>
      <c r="DN5" s="1100"/>
      <c r="DO5" s="1100"/>
      <c r="DP5" s="1101"/>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5"/>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2"/>
      <c r="DH6" s="1103"/>
      <c r="DI6" s="1103"/>
      <c r="DJ6" s="1103"/>
      <c r="DK6" s="1104"/>
      <c r="DL6" s="1102"/>
      <c r="DM6" s="1103"/>
      <c r="DN6" s="1103"/>
      <c r="DO6" s="1103"/>
      <c r="DP6" s="1104"/>
      <c r="DQ6" s="1000"/>
      <c r="DR6" s="1001"/>
      <c r="DS6" s="1001"/>
      <c r="DT6" s="1001"/>
      <c r="DU6" s="1002"/>
      <c r="DV6" s="1000"/>
      <c r="DW6" s="1001"/>
      <c r="DX6" s="1001"/>
      <c r="DY6" s="1001"/>
      <c r="DZ6" s="1014"/>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5">
        <f>ROUND(144242578/1000,0)</f>
        <v>144243</v>
      </c>
      <c r="R7" s="1106"/>
      <c r="S7" s="1106"/>
      <c r="T7" s="1106"/>
      <c r="U7" s="1106"/>
      <c r="V7" s="1106">
        <f>ROUND(139844431/1000,0)</f>
        <v>139844</v>
      </c>
      <c r="W7" s="1106"/>
      <c r="X7" s="1106"/>
      <c r="Y7" s="1106"/>
      <c r="Z7" s="1106"/>
      <c r="AA7" s="1106">
        <f>+Q7-V7</f>
        <v>4399</v>
      </c>
      <c r="AB7" s="1106"/>
      <c r="AC7" s="1106"/>
      <c r="AD7" s="1106"/>
      <c r="AE7" s="1107"/>
      <c r="AF7" s="1108">
        <v>4264</v>
      </c>
      <c r="AG7" s="1109"/>
      <c r="AH7" s="1109"/>
      <c r="AI7" s="1109"/>
      <c r="AJ7" s="1110"/>
      <c r="AK7" s="1091">
        <f>ROUND((120291222+5045942649)/1000000,0)</f>
        <v>5166</v>
      </c>
      <c r="AL7" s="1092"/>
      <c r="AM7" s="1092"/>
      <c r="AN7" s="1092"/>
      <c r="AO7" s="1092"/>
      <c r="AP7" s="1093">
        <f>ROUND(73810169/1000,0)</f>
        <v>73810</v>
      </c>
      <c r="AQ7" s="1089"/>
      <c r="AR7" s="1089"/>
      <c r="AS7" s="1089"/>
      <c r="AT7" s="1091"/>
      <c r="AU7" s="1094"/>
      <c r="AV7" s="1094"/>
      <c r="AW7" s="1094"/>
      <c r="AX7" s="1094"/>
      <c r="AY7" s="1095"/>
      <c r="AZ7" s="203"/>
      <c r="BA7" s="203"/>
      <c r="BB7" s="203"/>
      <c r="BC7" s="203"/>
      <c r="BD7" s="203"/>
      <c r="BE7" s="204"/>
      <c r="BF7" s="204"/>
      <c r="BG7" s="204"/>
      <c r="BH7" s="204"/>
      <c r="BI7" s="204"/>
      <c r="BJ7" s="204"/>
      <c r="BK7" s="204"/>
      <c r="BL7" s="204"/>
      <c r="BM7" s="204"/>
      <c r="BN7" s="204"/>
      <c r="BO7" s="204"/>
      <c r="BP7" s="204"/>
      <c r="BQ7" s="210">
        <v>1</v>
      </c>
      <c r="BR7" s="211"/>
      <c r="BS7" s="1096" t="s">
        <v>538</v>
      </c>
      <c r="BT7" s="1097"/>
      <c r="BU7" s="1097"/>
      <c r="BV7" s="1097"/>
      <c r="BW7" s="1097"/>
      <c r="BX7" s="1097"/>
      <c r="BY7" s="1097"/>
      <c r="BZ7" s="1097"/>
      <c r="CA7" s="1097"/>
      <c r="CB7" s="1097"/>
      <c r="CC7" s="1097"/>
      <c r="CD7" s="1097"/>
      <c r="CE7" s="1097"/>
      <c r="CF7" s="1097"/>
      <c r="CG7" s="1098"/>
      <c r="CH7" s="1088">
        <v>1</v>
      </c>
      <c r="CI7" s="1089"/>
      <c r="CJ7" s="1089"/>
      <c r="CK7" s="1089"/>
      <c r="CL7" s="1090"/>
      <c r="CM7" s="1088">
        <v>117</v>
      </c>
      <c r="CN7" s="1089"/>
      <c r="CO7" s="1089"/>
      <c r="CP7" s="1089"/>
      <c r="CQ7" s="1090"/>
      <c r="CR7" s="1088">
        <v>5</v>
      </c>
      <c r="CS7" s="1089"/>
      <c r="CT7" s="1089"/>
      <c r="CU7" s="1089"/>
      <c r="CV7" s="1090"/>
      <c r="CW7" s="1088" t="s">
        <v>528</v>
      </c>
      <c r="CX7" s="1089"/>
      <c r="CY7" s="1089"/>
      <c r="CZ7" s="1089"/>
      <c r="DA7" s="1090"/>
      <c r="DB7" s="1088" t="s">
        <v>528</v>
      </c>
      <c r="DC7" s="1089"/>
      <c r="DD7" s="1089"/>
      <c r="DE7" s="1089"/>
      <c r="DF7" s="1090"/>
      <c r="DG7" s="1088">
        <v>496</v>
      </c>
      <c r="DH7" s="1089"/>
      <c r="DI7" s="1089"/>
      <c r="DJ7" s="1089"/>
      <c r="DK7" s="1090"/>
      <c r="DL7" s="1088" t="s">
        <v>528</v>
      </c>
      <c r="DM7" s="1089"/>
      <c r="DN7" s="1089"/>
      <c r="DO7" s="1089"/>
      <c r="DP7" s="1090"/>
      <c r="DQ7" s="1088" t="s">
        <v>528</v>
      </c>
      <c r="DR7" s="1089"/>
      <c r="DS7" s="1089"/>
      <c r="DT7" s="1089"/>
      <c r="DU7" s="1090"/>
      <c r="DV7" s="1116"/>
      <c r="DW7" s="1117"/>
      <c r="DX7" s="1117"/>
      <c r="DY7" s="1117"/>
      <c r="DZ7" s="1118"/>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5"/>
      <c r="AL8" s="1086"/>
      <c r="AM8" s="1086"/>
      <c r="AN8" s="1086"/>
      <c r="AO8" s="1086"/>
      <c r="AP8" s="1087"/>
      <c r="AQ8" s="986"/>
      <c r="AR8" s="986"/>
      <c r="AS8" s="986"/>
      <c r="AT8" s="1085"/>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48</v>
      </c>
      <c r="CI8" s="986"/>
      <c r="CJ8" s="986"/>
      <c r="CK8" s="986"/>
      <c r="CL8" s="987"/>
      <c r="CM8" s="985">
        <v>4200</v>
      </c>
      <c r="CN8" s="986"/>
      <c r="CO8" s="986"/>
      <c r="CP8" s="986"/>
      <c r="CQ8" s="987"/>
      <c r="CR8" s="985">
        <v>2350</v>
      </c>
      <c r="CS8" s="986"/>
      <c r="CT8" s="986"/>
      <c r="CU8" s="986"/>
      <c r="CV8" s="987"/>
      <c r="CW8" s="985" t="s">
        <v>528</v>
      </c>
      <c r="CX8" s="986"/>
      <c r="CY8" s="986"/>
      <c r="CZ8" s="986"/>
      <c r="DA8" s="987"/>
      <c r="DB8" s="985" t="s">
        <v>528</v>
      </c>
      <c r="DC8" s="986"/>
      <c r="DD8" s="986"/>
      <c r="DE8" s="986"/>
      <c r="DF8" s="987"/>
      <c r="DG8" s="985" t="s">
        <v>528</v>
      </c>
      <c r="DH8" s="986"/>
      <c r="DI8" s="986"/>
      <c r="DJ8" s="986"/>
      <c r="DK8" s="987"/>
      <c r="DL8" s="985" t="s">
        <v>528</v>
      </c>
      <c r="DM8" s="986"/>
      <c r="DN8" s="986"/>
      <c r="DO8" s="986"/>
      <c r="DP8" s="987"/>
      <c r="DQ8" s="985" t="s">
        <v>528</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5"/>
      <c r="AL9" s="1086"/>
      <c r="AM9" s="1086"/>
      <c r="AN9" s="1086"/>
      <c r="AO9" s="1086"/>
      <c r="AP9" s="1087"/>
      <c r="AQ9" s="986"/>
      <c r="AR9" s="986"/>
      <c r="AS9" s="986"/>
      <c r="AT9" s="1085"/>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-4</v>
      </c>
      <c r="CI9" s="986"/>
      <c r="CJ9" s="986"/>
      <c r="CK9" s="986"/>
      <c r="CL9" s="987"/>
      <c r="CM9" s="985">
        <v>85</v>
      </c>
      <c r="CN9" s="986"/>
      <c r="CO9" s="986"/>
      <c r="CP9" s="986"/>
      <c r="CQ9" s="987"/>
      <c r="CR9" s="985">
        <v>3</v>
      </c>
      <c r="CS9" s="986"/>
      <c r="CT9" s="986"/>
      <c r="CU9" s="986"/>
      <c r="CV9" s="987"/>
      <c r="CW9" s="985">
        <v>23</v>
      </c>
      <c r="CX9" s="986"/>
      <c r="CY9" s="986"/>
      <c r="CZ9" s="986"/>
      <c r="DA9" s="987"/>
      <c r="DB9" s="985" t="s">
        <v>528</v>
      </c>
      <c r="DC9" s="986"/>
      <c r="DD9" s="986"/>
      <c r="DE9" s="986"/>
      <c r="DF9" s="987"/>
      <c r="DG9" s="985" t="s">
        <v>528</v>
      </c>
      <c r="DH9" s="986"/>
      <c r="DI9" s="986"/>
      <c r="DJ9" s="986"/>
      <c r="DK9" s="987"/>
      <c r="DL9" s="985" t="s">
        <v>528</v>
      </c>
      <c r="DM9" s="986"/>
      <c r="DN9" s="986"/>
      <c r="DO9" s="986"/>
      <c r="DP9" s="987"/>
      <c r="DQ9" s="985" t="s">
        <v>528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5"/>
      <c r="AL10" s="1086"/>
      <c r="AM10" s="1086"/>
      <c r="AN10" s="1086"/>
      <c r="AO10" s="1086"/>
      <c r="AP10" s="1087"/>
      <c r="AQ10" s="986"/>
      <c r="AR10" s="986"/>
      <c r="AS10" s="986"/>
      <c r="AT10" s="1085"/>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24</v>
      </c>
      <c r="CN10" s="986"/>
      <c r="CO10" s="986"/>
      <c r="CP10" s="986"/>
      <c r="CQ10" s="987"/>
      <c r="CR10" s="985">
        <v>7</v>
      </c>
      <c r="CS10" s="986"/>
      <c r="CT10" s="986"/>
      <c r="CU10" s="986"/>
      <c r="CV10" s="987"/>
      <c r="CW10" s="985" t="s">
        <v>528</v>
      </c>
      <c r="CX10" s="986"/>
      <c r="CY10" s="986"/>
      <c r="CZ10" s="986"/>
      <c r="DA10" s="987"/>
      <c r="DB10" s="985" t="s">
        <v>528</v>
      </c>
      <c r="DC10" s="986"/>
      <c r="DD10" s="986"/>
      <c r="DE10" s="986"/>
      <c r="DF10" s="987"/>
      <c r="DG10" s="985" t="s">
        <v>528</v>
      </c>
      <c r="DH10" s="986"/>
      <c r="DI10" s="986"/>
      <c r="DJ10" s="986"/>
      <c r="DK10" s="987"/>
      <c r="DL10" s="985" t="s">
        <v>528</v>
      </c>
      <c r="DM10" s="986"/>
      <c r="DN10" s="986"/>
      <c r="DO10" s="986"/>
      <c r="DP10" s="987"/>
      <c r="DQ10" s="985" t="s">
        <v>528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5"/>
      <c r="AL11" s="1086"/>
      <c r="AM11" s="1086"/>
      <c r="AN11" s="1086"/>
      <c r="AO11" s="1086"/>
      <c r="AP11" s="1087"/>
      <c r="AQ11" s="986"/>
      <c r="AR11" s="986"/>
      <c r="AS11" s="986"/>
      <c r="AT11" s="1085"/>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20</v>
      </c>
      <c r="CN11" s="986"/>
      <c r="CO11" s="986"/>
      <c r="CP11" s="986"/>
      <c r="CQ11" s="987"/>
      <c r="CR11" s="985">
        <v>3</v>
      </c>
      <c r="CS11" s="986"/>
      <c r="CT11" s="986"/>
      <c r="CU11" s="986"/>
      <c r="CV11" s="987"/>
      <c r="CW11" s="985" t="s">
        <v>528</v>
      </c>
      <c r="CX11" s="986"/>
      <c r="CY11" s="986"/>
      <c r="CZ11" s="986"/>
      <c r="DA11" s="987"/>
      <c r="DB11" s="985" t="s">
        <v>528</v>
      </c>
      <c r="DC11" s="986"/>
      <c r="DD11" s="986"/>
      <c r="DE11" s="986"/>
      <c r="DF11" s="987"/>
      <c r="DG11" s="985" t="s">
        <v>528</v>
      </c>
      <c r="DH11" s="986"/>
      <c r="DI11" s="986"/>
      <c r="DJ11" s="986"/>
      <c r="DK11" s="987"/>
      <c r="DL11" s="985" t="s">
        <v>528</v>
      </c>
      <c r="DM11" s="986"/>
      <c r="DN11" s="986"/>
      <c r="DO11" s="986"/>
      <c r="DP11" s="987"/>
      <c r="DQ11" s="985" t="s">
        <v>528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0" t="s">
        <v>543</v>
      </c>
      <c r="BT12" s="1011"/>
      <c r="BU12" s="1011"/>
      <c r="BV12" s="1011"/>
      <c r="BW12" s="1011"/>
      <c r="BX12" s="1011"/>
      <c r="BY12" s="1011"/>
      <c r="BZ12" s="1011"/>
      <c r="CA12" s="1011"/>
      <c r="CB12" s="1011"/>
      <c r="CC12" s="1011"/>
      <c r="CD12" s="1011"/>
      <c r="CE12" s="1011"/>
      <c r="CF12" s="1011"/>
      <c r="CG12" s="1012"/>
      <c r="CH12" s="985">
        <v>11</v>
      </c>
      <c r="CI12" s="986"/>
      <c r="CJ12" s="986"/>
      <c r="CK12" s="986"/>
      <c r="CL12" s="987"/>
      <c r="CM12" s="985">
        <v>81</v>
      </c>
      <c r="CN12" s="986"/>
      <c r="CO12" s="986"/>
      <c r="CP12" s="986"/>
      <c r="CQ12" s="987"/>
      <c r="CR12" s="985">
        <v>3</v>
      </c>
      <c r="CS12" s="986"/>
      <c r="CT12" s="986"/>
      <c r="CU12" s="986"/>
      <c r="CV12" s="987"/>
      <c r="CW12" s="985">
        <v>23</v>
      </c>
      <c r="CX12" s="986"/>
      <c r="CY12" s="986"/>
      <c r="CZ12" s="986"/>
      <c r="DA12" s="987"/>
      <c r="DB12" s="985" t="s">
        <v>528</v>
      </c>
      <c r="DC12" s="986"/>
      <c r="DD12" s="986"/>
      <c r="DE12" s="986"/>
      <c r="DF12" s="987"/>
      <c r="DG12" s="985" t="s">
        <v>528</v>
      </c>
      <c r="DH12" s="986"/>
      <c r="DI12" s="986"/>
      <c r="DJ12" s="986"/>
      <c r="DK12" s="987"/>
      <c r="DL12" s="985" t="s">
        <v>528</v>
      </c>
      <c r="DM12" s="986"/>
      <c r="DN12" s="986"/>
      <c r="DO12" s="986"/>
      <c r="DP12" s="987"/>
      <c r="DQ12" s="985" t="s">
        <v>528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0" t="s">
        <v>544</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6</v>
      </c>
      <c r="CN13" s="986"/>
      <c r="CO13" s="986"/>
      <c r="CP13" s="986"/>
      <c r="CQ13" s="987"/>
      <c r="CR13" s="985">
        <v>2</v>
      </c>
      <c r="CS13" s="986"/>
      <c r="CT13" s="986"/>
      <c r="CU13" s="986"/>
      <c r="CV13" s="987"/>
      <c r="CW13" s="985">
        <v>68</v>
      </c>
      <c r="CX13" s="986"/>
      <c r="CY13" s="986"/>
      <c r="CZ13" s="986"/>
      <c r="DA13" s="987"/>
      <c r="DB13" s="985" t="s">
        <v>528</v>
      </c>
      <c r="DC13" s="986"/>
      <c r="DD13" s="986"/>
      <c r="DE13" s="986"/>
      <c r="DF13" s="987"/>
      <c r="DG13" s="985" t="s">
        <v>528</v>
      </c>
      <c r="DH13" s="986"/>
      <c r="DI13" s="986"/>
      <c r="DJ13" s="986"/>
      <c r="DK13" s="987"/>
      <c r="DL13" s="985" t="s">
        <v>528</v>
      </c>
      <c r="DM13" s="986"/>
      <c r="DN13" s="986"/>
      <c r="DO13" s="986"/>
      <c r="DP13" s="987"/>
      <c r="DQ13" s="985" t="s">
        <v>528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0" t="s">
        <v>545</v>
      </c>
      <c r="BT14" s="1011"/>
      <c r="BU14" s="1011"/>
      <c r="BV14" s="1011"/>
      <c r="BW14" s="1011"/>
      <c r="BX14" s="1011"/>
      <c r="BY14" s="1011"/>
      <c r="BZ14" s="1011"/>
      <c r="CA14" s="1011"/>
      <c r="CB14" s="1011"/>
      <c r="CC14" s="1011"/>
      <c r="CD14" s="1011"/>
      <c r="CE14" s="1011"/>
      <c r="CF14" s="1011"/>
      <c r="CG14" s="1012"/>
      <c r="CH14" s="985">
        <v>4</v>
      </c>
      <c r="CI14" s="986"/>
      <c r="CJ14" s="986"/>
      <c r="CK14" s="986"/>
      <c r="CL14" s="987"/>
      <c r="CM14" s="985">
        <v>50</v>
      </c>
      <c r="CN14" s="986"/>
      <c r="CO14" s="986"/>
      <c r="CP14" s="986"/>
      <c r="CQ14" s="987"/>
      <c r="CR14" s="985">
        <v>3</v>
      </c>
      <c r="CS14" s="986"/>
      <c r="CT14" s="986"/>
      <c r="CU14" s="986"/>
      <c r="CV14" s="987"/>
      <c r="CW14" s="985">
        <v>10</v>
      </c>
      <c r="CX14" s="986"/>
      <c r="CY14" s="986"/>
      <c r="CZ14" s="986"/>
      <c r="DA14" s="987"/>
      <c r="DB14" s="985" t="s">
        <v>528</v>
      </c>
      <c r="DC14" s="986"/>
      <c r="DD14" s="986"/>
      <c r="DE14" s="986"/>
      <c r="DF14" s="987"/>
      <c r="DG14" s="985" t="s">
        <v>528</v>
      </c>
      <c r="DH14" s="986"/>
      <c r="DI14" s="986"/>
      <c r="DJ14" s="986"/>
      <c r="DK14" s="987"/>
      <c r="DL14" s="985" t="s">
        <v>528</v>
      </c>
      <c r="DM14" s="986"/>
      <c r="DN14" s="986"/>
      <c r="DO14" s="986"/>
      <c r="DP14" s="987"/>
      <c r="DQ14" s="985" t="s">
        <v>528</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0" t="s">
        <v>546</v>
      </c>
      <c r="BT15" s="1011"/>
      <c r="BU15" s="1011"/>
      <c r="BV15" s="1011"/>
      <c r="BW15" s="1011"/>
      <c r="BX15" s="1011"/>
      <c r="BY15" s="1011"/>
      <c r="BZ15" s="1011"/>
      <c r="CA15" s="1011"/>
      <c r="CB15" s="1011"/>
      <c r="CC15" s="1011"/>
      <c r="CD15" s="1011"/>
      <c r="CE15" s="1011"/>
      <c r="CF15" s="1011"/>
      <c r="CG15" s="1012"/>
      <c r="CH15" s="985">
        <v>6</v>
      </c>
      <c r="CI15" s="986"/>
      <c r="CJ15" s="986"/>
      <c r="CK15" s="986"/>
      <c r="CL15" s="987"/>
      <c r="CM15" s="985">
        <v>31</v>
      </c>
      <c r="CN15" s="986"/>
      <c r="CO15" s="986"/>
      <c r="CP15" s="986"/>
      <c r="CQ15" s="987"/>
      <c r="CR15" s="985">
        <v>45</v>
      </c>
      <c r="CS15" s="986"/>
      <c r="CT15" s="986"/>
      <c r="CU15" s="986"/>
      <c r="CV15" s="987"/>
      <c r="CW15" s="985">
        <v>13</v>
      </c>
      <c r="CX15" s="986"/>
      <c r="CY15" s="986"/>
      <c r="CZ15" s="986"/>
      <c r="DA15" s="987"/>
      <c r="DB15" s="985" t="s">
        <v>528</v>
      </c>
      <c r="DC15" s="986"/>
      <c r="DD15" s="986"/>
      <c r="DE15" s="986"/>
      <c r="DF15" s="987"/>
      <c r="DG15" s="985" t="s">
        <v>528</v>
      </c>
      <c r="DH15" s="986"/>
      <c r="DI15" s="986"/>
      <c r="DJ15" s="986"/>
      <c r="DK15" s="987"/>
      <c r="DL15" s="985" t="s">
        <v>528</v>
      </c>
      <c r="DM15" s="986"/>
      <c r="DN15" s="986"/>
      <c r="DO15" s="986"/>
      <c r="DP15" s="987"/>
      <c r="DQ15" s="985" t="s">
        <v>528</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0"/>
      <c r="R22" s="1081"/>
      <c r="S22" s="1081"/>
      <c r="T22" s="1081"/>
      <c r="U22" s="1081"/>
      <c r="V22" s="1081"/>
      <c r="W22" s="1081"/>
      <c r="X22" s="1081"/>
      <c r="Y22" s="1081"/>
      <c r="Z22" s="1081"/>
      <c r="AA22" s="1081"/>
      <c r="AB22" s="1081"/>
      <c r="AC22" s="1081"/>
      <c r="AD22" s="1081"/>
      <c r="AE22" s="1082"/>
      <c r="AF22" s="1015"/>
      <c r="AG22" s="1016"/>
      <c r="AH22" s="1016"/>
      <c r="AI22" s="1016"/>
      <c r="AJ22" s="1017"/>
      <c r="AK22" s="1076"/>
      <c r="AL22" s="1077"/>
      <c r="AM22" s="1077"/>
      <c r="AN22" s="1077"/>
      <c r="AO22" s="1077"/>
      <c r="AP22" s="1077"/>
      <c r="AQ22" s="1077"/>
      <c r="AR22" s="1077"/>
      <c r="AS22" s="1077"/>
      <c r="AT22" s="1077"/>
      <c r="AU22" s="1078"/>
      <c r="AV22" s="1078"/>
      <c r="AW22" s="1078"/>
      <c r="AX22" s="1078"/>
      <c r="AY22" s="1079"/>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7">
        <f>+SUM(Q7:U22)</f>
        <v>144243</v>
      </c>
      <c r="R23" s="1068"/>
      <c r="S23" s="1068"/>
      <c r="T23" s="1068"/>
      <c r="U23" s="1068"/>
      <c r="V23" s="1068">
        <f t="shared" ref="V23" si="0">+SUM(V7:Z22)</f>
        <v>139844</v>
      </c>
      <c r="W23" s="1068"/>
      <c r="X23" s="1068"/>
      <c r="Y23" s="1068"/>
      <c r="Z23" s="1068"/>
      <c r="AA23" s="1068">
        <f t="shared" ref="AA23" si="1">+SUM(AA7:AE22)</f>
        <v>4399</v>
      </c>
      <c r="AB23" s="1068"/>
      <c r="AC23" s="1068"/>
      <c r="AD23" s="1068"/>
      <c r="AE23" s="1069"/>
      <c r="AF23" s="1070">
        <v>4264</v>
      </c>
      <c r="AG23" s="1068"/>
      <c r="AH23" s="1068"/>
      <c r="AI23" s="1068"/>
      <c r="AJ23" s="1071"/>
      <c r="AK23" s="1072"/>
      <c r="AL23" s="1073"/>
      <c r="AM23" s="1073"/>
      <c r="AN23" s="1073"/>
      <c r="AO23" s="1073"/>
      <c r="AP23" s="1068">
        <f t="shared" ref="AP23" si="2">+SUM(AP7:AT22)</f>
        <v>73810</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8" t="s">
        <v>373</v>
      </c>
      <c r="AG26" s="1004"/>
      <c r="AH26" s="1004"/>
      <c r="AI26" s="1004"/>
      <c r="AJ26" s="1059"/>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f>ROUND(45159442/1000,0)</f>
        <v>45159</v>
      </c>
      <c r="R28" s="1051"/>
      <c r="S28" s="1051"/>
      <c r="T28" s="1051"/>
      <c r="U28" s="1051"/>
      <c r="V28" s="1051">
        <f>ROUND(44795683/1000,0)</f>
        <v>44796</v>
      </c>
      <c r="W28" s="1051"/>
      <c r="X28" s="1051"/>
      <c r="Y28" s="1051"/>
      <c r="Z28" s="1051"/>
      <c r="AA28" s="1051">
        <f>+Q28-V28</f>
        <v>363</v>
      </c>
      <c r="AB28" s="1051"/>
      <c r="AC28" s="1051"/>
      <c r="AD28" s="1051"/>
      <c r="AE28" s="1052"/>
      <c r="AF28" s="1053">
        <v>364</v>
      </c>
      <c r="AG28" s="1051"/>
      <c r="AH28" s="1051"/>
      <c r="AI28" s="1051"/>
      <c r="AJ28" s="1054"/>
      <c r="AK28" s="1055">
        <f>ROUND((6485556000/1000000),0)</f>
        <v>6486</v>
      </c>
      <c r="AL28" s="1056"/>
      <c r="AM28" s="1056"/>
      <c r="AN28" s="1056"/>
      <c r="AO28" s="1057"/>
      <c r="AP28" s="1043" t="s">
        <v>528</v>
      </c>
      <c r="AQ28" s="1043"/>
      <c r="AR28" s="1043"/>
      <c r="AS28" s="1043"/>
      <c r="AT28" s="1043"/>
      <c r="AU28" s="1043" t="s">
        <v>474</v>
      </c>
      <c r="AV28" s="1043"/>
      <c r="AW28" s="1043"/>
      <c r="AX28" s="1043"/>
      <c r="AY28" s="1043"/>
      <c r="AZ28" s="1044"/>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f>ROUND(28180533/1000,0)</f>
        <v>28181</v>
      </c>
      <c r="R29" s="1040"/>
      <c r="S29" s="1040"/>
      <c r="T29" s="1040"/>
      <c r="U29" s="1040"/>
      <c r="V29" s="1040">
        <f>ROUND(27678460/1000,0)</f>
        <v>27678</v>
      </c>
      <c r="W29" s="1040"/>
      <c r="X29" s="1040"/>
      <c r="Y29" s="1040"/>
      <c r="Z29" s="1040"/>
      <c r="AA29" s="1040">
        <f t="shared" ref="AA29:AA32" si="3">+Q29-V29</f>
        <v>503</v>
      </c>
      <c r="AB29" s="1040"/>
      <c r="AC29" s="1040"/>
      <c r="AD29" s="1040"/>
      <c r="AE29" s="1041"/>
      <c r="AF29" s="1015">
        <v>502</v>
      </c>
      <c r="AG29" s="1016"/>
      <c r="AH29" s="1016"/>
      <c r="AI29" s="1016"/>
      <c r="AJ29" s="1017"/>
      <c r="AK29" s="1042">
        <f>ROUND((4130300000+210000000)/1000000,0)</f>
        <v>4340</v>
      </c>
      <c r="AL29" s="975"/>
      <c r="AM29" s="975"/>
      <c r="AN29" s="975"/>
      <c r="AO29" s="976"/>
      <c r="AP29" s="967">
        <f>ROUND(221221/1000,0)</f>
        <v>221</v>
      </c>
      <c r="AQ29" s="967"/>
      <c r="AR29" s="967"/>
      <c r="AS29" s="967"/>
      <c r="AT29" s="967"/>
      <c r="AU29" s="967">
        <f>ROUND(221221/1000,0)</f>
        <v>221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f>ROUND(9012399/1000,0)</f>
        <v>9012</v>
      </c>
      <c r="R30" s="1040"/>
      <c r="S30" s="1040"/>
      <c r="T30" s="1040"/>
      <c r="U30" s="1040"/>
      <c r="V30" s="1040">
        <f>ROUND(8966182/1000,0)</f>
        <v>8966</v>
      </c>
      <c r="W30" s="1040"/>
      <c r="X30" s="1040"/>
      <c r="Y30" s="1040"/>
      <c r="Z30" s="1040"/>
      <c r="AA30" s="1040">
        <f t="shared" si="3"/>
        <v>46</v>
      </c>
      <c r="AB30" s="1040"/>
      <c r="AC30" s="1040"/>
      <c r="AD30" s="1040"/>
      <c r="AE30" s="1041"/>
      <c r="AF30" s="1015">
        <v>46</v>
      </c>
      <c r="AG30" s="1016"/>
      <c r="AH30" s="1016"/>
      <c r="AI30" s="1016"/>
      <c r="AJ30" s="1017"/>
      <c r="AK30" s="1042">
        <f>ROUND(4071358000/1000000,0)</f>
        <v>4071</v>
      </c>
      <c r="AL30" s="975"/>
      <c r="AM30" s="975"/>
      <c r="AN30" s="975"/>
      <c r="AO30" s="976"/>
      <c r="AP30" s="967" t="s">
        <v>528</v>
      </c>
      <c r="AQ30" s="967"/>
      <c r="AR30" s="967"/>
      <c r="AS30" s="967"/>
      <c r="AT30" s="967"/>
      <c r="AU30" s="967" t="s">
        <v>474</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f>ROUND(13379062/1000,0)</f>
        <v>13379</v>
      </c>
      <c r="R31" s="1040"/>
      <c r="S31" s="1040"/>
      <c r="T31" s="1040"/>
      <c r="U31" s="1040"/>
      <c r="V31" s="1040">
        <f>ROUND(15411526/1000,0)</f>
        <v>15412</v>
      </c>
      <c r="W31" s="1040"/>
      <c r="X31" s="1040"/>
      <c r="Y31" s="1040"/>
      <c r="Z31" s="1040"/>
      <c r="AA31" s="1040">
        <f t="shared" si="3"/>
        <v>-2033</v>
      </c>
      <c r="AB31" s="1040"/>
      <c r="AC31" s="1040"/>
      <c r="AD31" s="1040"/>
      <c r="AE31" s="1041"/>
      <c r="AF31" s="1015">
        <v>3328</v>
      </c>
      <c r="AG31" s="1016"/>
      <c r="AH31" s="1016"/>
      <c r="AI31" s="1016"/>
      <c r="AJ31" s="1017"/>
      <c r="AK31" s="1042">
        <f>ROUND(1139000/1000,0)</f>
        <v>1139</v>
      </c>
      <c r="AL31" s="975"/>
      <c r="AM31" s="975"/>
      <c r="AN31" s="975"/>
      <c r="AO31" s="976"/>
      <c r="AP31" s="967">
        <f>ROUND(13319269/1000,0)</f>
        <v>13319</v>
      </c>
      <c r="AQ31" s="967"/>
      <c r="AR31" s="967"/>
      <c r="AS31" s="967"/>
      <c r="AT31" s="967"/>
      <c r="AU31" s="967">
        <f>ROUND(8879512/1000,0)</f>
        <v>8880</v>
      </c>
      <c r="AV31" s="967"/>
      <c r="AW31" s="967"/>
      <c r="AX31" s="967"/>
      <c r="AY31" s="967"/>
      <c r="AZ31" s="1038"/>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f>ROUND(10942565705/1000000,0)</f>
        <v>10943</v>
      </c>
      <c r="R32" s="1040"/>
      <c r="S32" s="1040"/>
      <c r="T32" s="1040"/>
      <c r="U32" s="1040"/>
      <c r="V32" s="1040">
        <f>ROUND(10503463639/1000000,0)</f>
        <v>10503</v>
      </c>
      <c r="W32" s="1040"/>
      <c r="X32" s="1040"/>
      <c r="Y32" s="1040"/>
      <c r="Z32" s="1040"/>
      <c r="AA32" s="1040">
        <f t="shared" si="3"/>
        <v>440</v>
      </c>
      <c r="AB32" s="1040"/>
      <c r="AC32" s="1040"/>
      <c r="AD32" s="1040"/>
      <c r="AE32" s="1041"/>
      <c r="AF32" s="1015">
        <v>365</v>
      </c>
      <c r="AG32" s="1016"/>
      <c r="AH32" s="1016"/>
      <c r="AI32" s="1016"/>
      <c r="AJ32" s="1017"/>
      <c r="AK32" s="976">
        <f>ROUND(2161164000/1000000,0)</f>
        <v>2161</v>
      </c>
      <c r="AL32" s="967"/>
      <c r="AM32" s="967"/>
      <c r="AN32" s="967"/>
      <c r="AO32" s="967"/>
      <c r="AP32" s="967">
        <f>ROUND(50023520/1000,0)</f>
        <v>50024</v>
      </c>
      <c r="AQ32" s="967"/>
      <c r="AR32" s="967"/>
      <c r="AS32" s="967"/>
      <c r="AT32" s="967"/>
      <c r="AU32" s="967">
        <f>ROUND(20309549/1000,0)</f>
        <v>20310</v>
      </c>
      <c r="AV32" s="967"/>
      <c r="AW32" s="967"/>
      <c r="AX32" s="967"/>
      <c r="AY32" s="967"/>
      <c r="AZ32" s="1038"/>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4605</v>
      </c>
      <c r="AG63" s="955"/>
      <c r="AH63" s="955"/>
      <c r="AI63" s="955"/>
      <c r="AJ63" s="1026"/>
      <c r="AK63" s="1027"/>
      <c r="AL63" s="959"/>
      <c r="AM63" s="959"/>
      <c r="AN63" s="959"/>
      <c r="AO63" s="959"/>
      <c r="AP63" s="955">
        <f>SUM(AP28:AT62)</f>
        <v>63564</v>
      </c>
      <c r="AQ63" s="955"/>
      <c r="AR63" s="955"/>
      <c r="AS63" s="955"/>
      <c r="AT63" s="955"/>
      <c r="AU63" s="955">
        <f>SUM(AU28:AY62)</f>
        <v>29411</v>
      </c>
      <c r="AV63" s="955"/>
      <c r="AW63" s="955"/>
      <c r="AX63" s="955"/>
      <c r="AY63" s="955"/>
      <c r="AZ63" s="1021"/>
      <c r="BA63" s="1021"/>
      <c r="BB63" s="1021"/>
      <c r="BC63" s="1021"/>
      <c r="BD63" s="1021"/>
      <c r="BE63" s="955"/>
      <c r="BF63" s="955"/>
      <c r="BG63" s="955"/>
      <c r="BH63" s="955"/>
      <c r="BI63" s="955"/>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4758</v>
      </c>
      <c r="R68" s="978"/>
      <c r="S68" s="978"/>
      <c r="T68" s="978"/>
      <c r="U68" s="978"/>
      <c r="V68" s="978">
        <v>4702</v>
      </c>
      <c r="W68" s="978"/>
      <c r="X68" s="978"/>
      <c r="Y68" s="978"/>
      <c r="Z68" s="978"/>
      <c r="AA68" s="978">
        <v>56</v>
      </c>
      <c r="AB68" s="978"/>
      <c r="AC68" s="978"/>
      <c r="AD68" s="978"/>
      <c r="AE68" s="978"/>
      <c r="AF68" s="978">
        <f>ROUND(56082/1000,0)</f>
        <v>56</v>
      </c>
      <c r="AG68" s="978"/>
      <c r="AH68" s="978"/>
      <c r="AI68" s="978"/>
      <c r="AJ68" s="978"/>
      <c r="AK68" s="978">
        <v>900</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1217894</v>
      </c>
      <c r="R69" s="967"/>
      <c r="S69" s="967"/>
      <c r="T69" s="967"/>
      <c r="U69" s="967"/>
      <c r="V69" s="967">
        <v>1171425</v>
      </c>
      <c r="W69" s="967"/>
      <c r="X69" s="967"/>
      <c r="Y69" s="967"/>
      <c r="Z69" s="967"/>
      <c r="AA69" s="967">
        <v>46469</v>
      </c>
      <c r="AB69" s="967"/>
      <c r="AC69" s="967"/>
      <c r="AD69" s="967"/>
      <c r="AE69" s="967"/>
      <c r="AF69" s="967">
        <f>ROUND(46469372/1000,0)</f>
        <v>46469</v>
      </c>
      <c r="AG69" s="967"/>
      <c r="AH69" s="967"/>
      <c r="AI69" s="967"/>
      <c r="AJ69" s="967"/>
      <c r="AK69" s="967">
        <v>12479</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f>ROUND(10708695/1000,0)</f>
        <v>10709</v>
      </c>
      <c r="R70" s="967"/>
      <c r="S70" s="967"/>
      <c r="T70" s="967"/>
      <c r="U70" s="967"/>
      <c r="V70" s="967">
        <f>ROUND(10388625/1000,0)</f>
        <v>10389</v>
      </c>
      <c r="W70" s="967"/>
      <c r="X70" s="967"/>
      <c r="Y70" s="967"/>
      <c r="Z70" s="967"/>
      <c r="AA70" s="967">
        <f t="shared" ref="AA70:AA76" si="4">Q70-V70</f>
        <v>320</v>
      </c>
      <c r="AB70" s="967"/>
      <c r="AC70" s="967"/>
      <c r="AD70" s="967"/>
      <c r="AE70" s="967"/>
      <c r="AF70" s="967">
        <f>ROUND(320070/1000,0)</f>
        <v>320</v>
      </c>
      <c r="AG70" s="967"/>
      <c r="AH70" s="967"/>
      <c r="AI70" s="967"/>
      <c r="AJ70" s="967"/>
      <c r="AK70" s="967" t="s">
        <v>547</v>
      </c>
      <c r="AL70" s="967"/>
      <c r="AM70" s="967"/>
      <c r="AN70" s="967"/>
      <c r="AO70" s="967"/>
      <c r="AP70" s="967">
        <f>ROUND(8546694/1000,0)</f>
        <v>8547</v>
      </c>
      <c r="AQ70" s="967"/>
      <c r="AR70" s="967"/>
      <c r="AS70" s="967"/>
      <c r="AT70" s="967"/>
      <c r="AU70" s="967">
        <f>ROUND(837576/1000,0)</f>
        <v>838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f>ROUND(2777619/1000,0)</f>
        <v>2778</v>
      </c>
      <c r="R71" s="967"/>
      <c r="S71" s="967"/>
      <c r="T71" s="967"/>
      <c r="U71" s="967"/>
      <c r="V71" s="967">
        <f>ROUND(2295856/1000,0)</f>
        <v>2296</v>
      </c>
      <c r="W71" s="967"/>
      <c r="X71" s="967"/>
      <c r="Y71" s="967"/>
      <c r="Z71" s="967"/>
      <c r="AA71" s="967">
        <f t="shared" si="4"/>
        <v>482</v>
      </c>
      <c r="AB71" s="967"/>
      <c r="AC71" s="967"/>
      <c r="AD71" s="967"/>
      <c r="AE71" s="967"/>
      <c r="AF71" s="967">
        <f>ROUND(481763/1000,0)</f>
        <v>482</v>
      </c>
      <c r="AG71" s="967"/>
      <c r="AH71" s="967"/>
      <c r="AI71" s="967"/>
      <c r="AJ71" s="967"/>
      <c r="AK71" s="967">
        <f>ROUND(116958/1000,0)</f>
        <v>117</v>
      </c>
      <c r="AL71" s="967"/>
      <c r="AM71" s="967"/>
      <c r="AN71" s="967"/>
      <c r="AO71" s="967"/>
      <c r="AP71" s="967">
        <f>ROUND(727755/1000,0)</f>
        <v>728</v>
      </c>
      <c r="AQ71" s="967"/>
      <c r="AR71" s="967"/>
      <c r="AS71" s="967"/>
      <c r="AT71" s="967"/>
      <c r="AU71" s="967">
        <f>ROUND(9742/1000,0)</f>
        <v>10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f>ROUND(328129/1000,0)</f>
        <v>328</v>
      </c>
      <c r="R72" s="967"/>
      <c r="S72" s="967"/>
      <c r="T72" s="967"/>
      <c r="U72" s="967"/>
      <c r="V72" s="967">
        <f>ROUND(311951/1000,0)</f>
        <v>312</v>
      </c>
      <c r="W72" s="967"/>
      <c r="X72" s="967"/>
      <c r="Y72" s="967"/>
      <c r="Z72" s="967"/>
      <c r="AA72" s="967">
        <f t="shared" si="4"/>
        <v>16</v>
      </c>
      <c r="AB72" s="967"/>
      <c r="AC72" s="967"/>
      <c r="AD72" s="967"/>
      <c r="AE72" s="967"/>
      <c r="AF72" s="967">
        <f>ROUND(16178/1000,0)</f>
        <v>16</v>
      </c>
      <c r="AG72" s="967"/>
      <c r="AH72" s="967"/>
      <c r="AI72" s="967"/>
      <c r="AJ72" s="967"/>
      <c r="AK72" s="967" t="s">
        <v>547</v>
      </c>
      <c r="AL72" s="967"/>
      <c r="AM72" s="967"/>
      <c r="AN72" s="967"/>
      <c r="AO72" s="967"/>
      <c r="AP72" s="967">
        <f>ROUND(144200/1000,0)</f>
        <v>144</v>
      </c>
      <c r="AQ72" s="967"/>
      <c r="AR72" s="967"/>
      <c r="AS72" s="967"/>
      <c r="AT72" s="967"/>
      <c r="AU72" s="967">
        <f>ROUND(61582/1000,0)</f>
        <v>62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f>ROUND(906349/1000,0)</f>
        <v>906</v>
      </c>
      <c r="R73" s="967"/>
      <c r="S73" s="967"/>
      <c r="T73" s="967"/>
      <c r="U73" s="967"/>
      <c r="V73" s="967">
        <f>ROUND(886310/1000,0)</f>
        <v>886</v>
      </c>
      <c r="W73" s="967"/>
      <c r="X73" s="967"/>
      <c r="Y73" s="967"/>
      <c r="Z73" s="967"/>
      <c r="AA73" s="967">
        <f t="shared" si="4"/>
        <v>20</v>
      </c>
      <c r="AB73" s="967"/>
      <c r="AC73" s="967"/>
      <c r="AD73" s="967"/>
      <c r="AE73" s="967"/>
      <c r="AF73" s="967">
        <f>ROUND(20039/1000,0)</f>
        <v>20</v>
      </c>
      <c r="AG73" s="967"/>
      <c r="AH73" s="967"/>
      <c r="AI73" s="967"/>
      <c r="AJ73" s="967"/>
      <c r="AK73" s="967">
        <f>ROUND(30998/1000,0)</f>
        <v>31</v>
      </c>
      <c r="AL73" s="967"/>
      <c r="AM73" s="967"/>
      <c r="AN73" s="967"/>
      <c r="AO73" s="967"/>
      <c r="AP73" s="967" t="s">
        <v>474</v>
      </c>
      <c r="AQ73" s="967"/>
      <c r="AR73" s="967"/>
      <c r="AS73" s="967"/>
      <c r="AT73" s="967"/>
      <c r="AU73" s="967" t="s">
        <v>474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f>ROUND(490953/1000,0)</f>
        <v>491</v>
      </c>
      <c r="R74" s="967"/>
      <c r="S74" s="967"/>
      <c r="T74" s="967"/>
      <c r="U74" s="967"/>
      <c r="V74" s="967">
        <f>ROUND(305637/1000,0)</f>
        <v>306</v>
      </c>
      <c r="W74" s="967"/>
      <c r="X74" s="967"/>
      <c r="Y74" s="967"/>
      <c r="Z74" s="967"/>
      <c r="AA74" s="967">
        <f t="shared" si="4"/>
        <v>185</v>
      </c>
      <c r="AB74" s="967"/>
      <c r="AC74" s="967"/>
      <c r="AD74" s="967"/>
      <c r="AE74" s="967"/>
      <c r="AF74" s="967">
        <f>ROUND(185316/1000,0)</f>
        <v>185</v>
      </c>
      <c r="AG74" s="967"/>
      <c r="AH74" s="967"/>
      <c r="AI74" s="967"/>
      <c r="AJ74" s="967"/>
      <c r="AK74" s="967">
        <f>ROUND(185316/1000,0)</f>
        <v>185</v>
      </c>
      <c r="AL74" s="967"/>
      <c r="AM74" s="967"/>
      <c r="AN74" s="967"/>
      <c r="AO74" s="967"/>
      <c r="AP74" s="967" t="s">
        <v>474</v>
      </c>
      <c r="AQ74" s="967"/>
      <c r="AR74" s="967"/>
      <c r="AS74" s="967"/>
      <c r="AT74" s="967"/>
      <c r="AU74" s="967" t="s">
        <v>474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532</v>
      </c>
      <c r="C75" s="971"/>
      <c r="D75" s="971"/>
      <c r="E75" s="971"/>
      <c r="F75" s="971"/>
      <c r="G75" s="971"/>
      <c r="H75" s="971"/>
      <c r="I75" s="971"/>
      <c r="J75" s="971"/>
      <c r="K75" s="971"/>
      <c r="L75" s="971"/>
      <c r="M75" s="971"/>
      <c r="N75" s="971"/>
      <c r="O75" s="971"/>
      <c r="P75" s="972"/>
      <c r="Q75" s="973">
        <f>ROUND(22894761/1000,0)</f>
        <v>22895</v>
      </c>
      <c r="R75" s="967"/>
      <c r="S75" s="967"/>
      <c r="T75" s="967"/>
      <c r="U75" s="967"/>
      <c r="V75" s="967">
        <f>ROUND(22869048/1000,0)</f>
        <v>22869</v>
      </c>
      <c r="W75" s="967"/>
      <c r="X75" s="967"/>
      <c r="Y75" s="967"/>
      <c r="Z75" s="967"/>
      <c r="AA75" s="967">
        <f t="shared" si="4"/>
        <v>26</v>
      </c>
      <c r="AB75" s="967"/>
      <c r="AC75" s="967"/>
      <c r="AD75" s="967"/>
      <c r="AE75" s="967"/>
      <c r="AF75" s="977">
        <f>ROUND(25713/1000,0)</f>
        <v>26</v>
      </c>
      <c r="AG75" s="975"/>
      <c r="AH75" s="975"/>
      <c r="AI75" s="975"/>
      <c r="AJ75" s="976"/>
      <c r="AK75" s="967">
        <f>ROUND(239571/1000,0)</f>
        <v>240</v>
      </c>
      <c r="AL75" s="967"/>
      <c r="AM75" s="967"/>
      <c r="AN75" s="967"/>
      <c r="AO75" s="967"/>
      <c r="AP75" s="977" t="s">
        <v>474</v>
      </c>
      <c r="AQ75" s="975"/>
      <c r="AR75" s="975"/>
      <c r="AS75" s="975"/>
      <c r="AT75" s="976"/>
      <c r="AU75" s="977" t="s">
        <v>474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533</v>
      </c>
      <c r="C76" s="971"/>
      <c r="D76" s="971"/>
      <c r="E76" s="971"/>
      <c r="F76" s="971"/>
      <c r="G76" s="971"/>
      <c r="H76" s="971"/>
      <c r="I76" s="971"/>
      <c r="J76" s="971"/>
      <c r="K76" s="971"/>
      <c r="L76" s="971"/>
      <c r="M76" s="971"/>
      <c r="N76" s="971"/>
      <c r="O76" s="971"/>
      <c r="P76" s="972"/>
      <c r="Q76" s="973">
        <f>ROUND(23978254/1000,0)</f>
        <v>23978</v>
      </c>
      <c r="R76" s="967"/>
      <c r="S76" s="967"/>
      <c r="T76" s="967"/>
      <c r="U76" s="967"/>
      <c r="V76" s="967">
        <f>ROUND(23914613/1000,0)</f>
        <v>23915</v>
      </c>
      <c r="W76" s="967"/>
      <c r="X76" s="967"/>
      <c r="Y76" s="967"/>
      <c r="Z76" s="967"/>
      <c r="AA76" s="967">
        <f t="shared" si="4"/>
        <v>63</v>
      </c>
      <c r="AB76" s="967"/>
      <c r="AC76" s="967"/>
      <c r="AD76" s="967"/>
      <c r="AE76" s="967"/>
      <c r="AF76" s="977">
        <f>ROUND(63641/1000,0)</f>
        <v>64</v>
      </c>
      <c r="AG76" s="975"/>
      <c r="AH76" s="975"/>
      <c r="AI76" s="975"/>
      <c r="AJ76" s="976"/>
      <c r="AK76" s="977" t="s">
        <v>547</v>
      </c>
      <c r="AL76" s="975"/>
      <c r="AM76" s="975"/>
      <c r="AN76" s="975"/>
      <c r="AO76" s="976"/>
      <c r="AP76" s="977" t="s">
        <v>474</v>
      </c>
      <c r="AQ76" s="975"/>
      <c r="AR76" s="975"/>
      <c r="AS76" s="975"/>
      <c r="AT76" s="976"/>
      <c r="AU76" s="977" t="s">
        <v>474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47638</v>
      </c>
      <c r="AG88" s="955"/>
      <c r="AH88" s="955"/>
      <c r="AI88" s="955"/>
      <c r="AJ88" s="955"/>
      <c r="AK88" s="959"/>
      <c r="AL88" s="959"/>
      <c r="AM88" s="959"/>
      <c r="AN88" s="959"/>
      <c r="AO88" s="959"/>
      <c r="AP88" s="955">
        <f t="shared" ref="AP88" si="5">+SUM(AP68:AT87)</f>
        <v>9419</v>
      </c>
      <c r="AQ88" s="955"/>
      <c r="AR88" s="955"/>
      <c r="AS88" s="955"/>
      <c r="AT88" s="955"/>
      <c r="AU88" s="955">
        <f t="shared" ref="AU88" si="6">+SUM(AU68:AY87)</f>
        <v>910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6089895</v>
      </c>
      <c r="AB110" s="873"/>
      <c r="AC110" s="873"/>
      <c r="AD110" s="873"/>
      <c r="AE110" s="874"/>
      <c r="AF110" s="875">
        <v>5997396</v>
      </c>
      <c r="AG110" s="873"/>
      <c r="AH110" s="873"/>
      <c r="AI110" s="873"/>
      <c r="AJ110" s="874"/>
      <c r="AK110" s="875">
        <v>6072388</v>
      </c>
      <c r="AL110" s="873"/>
      <c r="AM110" s="873"/>
      <c r="AN110" s="873"/>
      <c r="AO110" s="874"/>
      <c r="AP110" s="876">
        <v>8.9</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71756680</v>
      </c>
      <c r="BR110" s="800"/>
      <c r="BS110" s="800"/>
      <c r="BT110" s="800"/>
      <c r="BU110" s="800"/>
      <c r="BV110" s="800">
        <v>71394488</v>
      </c>
      <c r="BW110" s="800"/>
      <c r="BX110" s="800"/>
      <c r="BY110" s="800"/>
      <c r="BZ110" s="800"/>
      <c r="CA110" s="800">
        <v>73810169</v>
      </c>
      <c r="CB110" s="800"/>
      <c r="CC110" s="800"/>
      <c r="CD110" s="800"/>
      <c r="CE110" s="800"/>
      <c r="CF110" s="861">
        <v>107.6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3670775</v>
      </c>
      <c r="BR111" s="771"/>
      <c r="BS111" s="771"/>
      <c r="BT111" s="771"/>
      <c r="BU111" s="771"/>
      <c r="BV111" s="771">
        <v>3180501</v>
      </c>
      <c r="BW111" s="771"/>
      <c r="BX111" s="771"/>
      <c r="BY111" s="771"/>
      <c r="BZ111" s="771"/>
      <c r="CA111" s="771">
        <v>2798725</v>
      </c>
      <c r="CB111" s="771"/>
      <c r="CC111" s="771"/>
      <c r="CD111" s="771"/>
      <c r="CE111" s="771"/>
      <c r="CF111" s="848">
        <v>4.0999999999999996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27269311</v>
      </c>
      <c r="BR112" s="771"/>
      <c r="BS112" s="771"/>
      <c r="BT112" s="771"/>
      <c r="BU112" s="771"/>
      <c r="BV112" s="771">
        <v>28562879</v>
      </c>
      <c r="BW112" s="771"/>
      <c r="BX112" s="771"/>
      <c r="BY112" s="771"/>
      <c r="BZ112" s="771"/>
      <c r="CA112" s="771">
        <v>29189061</v>
      </c>
      <c r="CB112" s="771"/>
      <c r="CC112" s="771"/>
      <c r="CD112" s="771"/>
      <c r="CE112" s="771"/>
      <c r="CF112" s="848">
        <v>42.6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1632898</v>
      </c>
      <c r="AB113" s="909"/>
      <c r="AC113" s="909"/>
      <c r="AD113" s="909"/>
      <c r="AE113" s="910"/>
      <c r="AF113" s="911">
        <v>1729144</v>
      </c>
      <c r="AG113" s="909"/>
      <c r="AH113" s="909"/>
      <c r="AI113" s="909"/>
      <c r="AJ113" s="910"/>
      <c r="AK113" s="911">
        <v>1687241</v>
      </c>
      <c r="AL113" s="909"/>
      <c r="AM113" s="909"/>
      <c r="AN113" s="909"/>
      <c r="AO113" s="910"/>
      <c r="AP113" s="912">
        <v>2.5</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1220764</v>
      </c>
      <c r="BR113" s="771"/>
      <c r="BS113" s="771"/>
      <c r="BT113" s="771"/>
      <c r="BU113" s="771"/>
      <c r="BV113" s="771">
        <v>1066208</v>
      </c>
      <c r="BW113" s="771"/>
      <c r="BX113" s="771"/>
      <c r="BY113" s="771"/>
      <c r="BZ113" s="771"/>
      <c r="CA113" s="771">
        <v>908900</v>
      </c>
      <c r="CB113" s="771"/>
      <c r="CC113" s="771"/>
      <c r="CD113" s="771"/>
      <c r="CE113" s="771"/>
      <c r="CF113" s="848">
        <v>1.3</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320335</v>
      </c>
      <c r="AB114" s="784"/>
      <c r="AC114" s="784"/>
      <c r="AD114" s="784"/>
      <c r="AE114" s="785"/>
      <c r="AF114" s="786">
        <v>239731</v>
      </c>
      <c r="AG114" s="784"/>
      <c r="AH114" s="784"/>
      <c r="AI114" s="784"/>
      <c r="AJ114" s="785"/>
      <c r="AK114" s="786">
        <v>203204</v>
      </c>
      <c r="AL114" s="784"/>
      <c r="AM114" s="784"/>
      <c r="AN114" s="784"/>
      <c r="AO114" s="785"/>
      <c r="AP114" s="754">
        <v>0.3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16208837</v>
      </c>
      <c r="BR114" s="771"/>
      <c r="BS114" s="771"/>
      <c r="BT114" s="771"/>
      <c r="BU114" s="771"/>
      <c r="BV114" s="771">
        <v>14752463</v>
      </c>
      <c r="BW114" s="771"/>
      <c r="BX114" s="771"/>
      <c r="BY114" s="771"/>
      <c r="BZ114" s="771"/>
      <c r="CA114" s="771">
        <v>14378170</v>
      </c>
      <c r="CB114" s="771"/>
      <c r="CC114" s="771"/>
      <c r="CD114" s="771"/>
      <c r="CE114" s="771"/>
      <c r="CF114" s="848">
        <v>21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394958</v>
      </c>
      <c r="AB115" s="909"/>
      <c r="AC115" s="909"/>
      <c r="AD115" s="909"/>
      <c r="AE115" s="910"/>
      <c r="AF115" s="911">
        <v>356289</v>
      </c>
      <c r="AG115" s="909"/>
      <c r="AH115" s="909"/>
      <c r="AI115" s="909"/>
      <c r="AJ115" s="910"/>
      <c r="AK115" s="911">
        <v>391207</v>
      </c>
      <c r="AL115" s="909"/>
      <c r="AM115" s="909"/>
      <c r="AN115" s="909"/>
      <c r="AO115" s="910"/>
      <c r="AP115" s="912">
        <v>0.6</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1286735</v>
      </c>
      <c r="DH115" s="784"/>
      <c r="DI115" s="784"/>
      <c r="DJ115" s="784"/>
      <c r="DK115" s="785"/>
      <c r="DL115" s="786">
        <v>846366</v>
      </c>
      <c r="DM115" s="784"/>
      <c r="DN115" s="784"/>
      <c r="DO115" s="784"/>
      <c r="DP115" s="785"/>
      <c r="DQ115" s="786">
        <v>555628</v>
      </c>
      <c r="DR115" s="784"/>
      <c r="DS115" s="784"/>
      <c r="DT115" s="784"/>
      <c r="DU115" s="785"/>
      <c r="DV115" s="754">
        <v>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2384040</v>
      </c>
      <c r="DH116" s="784"/>
      <c r="DI116" s="784"/>
      <c r="DJ116" s="784"/>
      <c r="DK116" s="785"/>
      <c r="DL116" s="786">
        <v>2334135</v>
      </c>
      <c r="DM116" s="784"/>
      <c r="DN116" s="784"/>
      <c r="DO116" s="784"/>
      <c r="DP116" s="785"/>
      <c r="DQ116" s="786">
        <v>2243097</v>
      </c>
      <c r="DR116" s="784"/>
      <c r="DS116" s="784"/>
      <c r="DT116" s="784"/>
      <c r="DU116" s="785"/>
      <c r="DV116" s="754">
        <v>3.3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8438086</v>
      </c>
      <c r="AB117" s="895"/>
      <c r="AC117" s="895"/>
      <c r="AD117" s="895"/>
      <c r="AE117" s="896"/>
      <c r="AF117" s="898">
        <v>8322560</v>
      </c>
      <c r="AG117" s="895"/>
      <c r="AH117" s="895"/>
      <c r="AI117" s="895"/>
      <c r="AJ117" s="896"/>
      <c r="AK117" s="898">
        <v>8354040</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120126367</v>
      </c>
      <c r="BR118" s="858"/>
      <c r="BS118" s="858"/>
      <c r="BT118" s="858"/>
      <c r="BU118" s="858"/>
      <c r="BV118" s="858">
        <v>118956539</v>
      </c>
      <c r="BW118" s="858"/>
      <c r="BX118" s="858"/>
      <c r="BY118" s="858"/>
      <c r="BZ118" s="858"/>
      <c r="CA118" s="858">
        <v>121085025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16044201</v>
      </c>
      <c r="BR119" s="800"/>
      <c r="BS119" s="800"/>
      <c r="BT119" s="800"/>
      <c r="BU119" s="800"/>
      <c r="BV119" s="800">
        <v>15343063</v>
      </c>
      <c r="BW119" s="800"/>
      <c r="BX119" s="800"/>
      <c r="BY119" s="800"/>
      <c r="BZ119" s="800"/>
      <c r="CA119" s="800">
        <v>14212377</v>
      </c>
      <c r="CB119" s="800"/>
      <c r="CC119" s="800"/>
      <c r="CD119" s="800"/>
      <c r="CE119" s="800"/>
      <c r="CF119" s="861">
        <v>20.7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24211276</v>
      </c>
      <c r="BR120" s="771"/>
      <c r="BS120" s="771"/>
      <c r="BT120" s="771"/>
      <c r="BU120" s="771"/>
      <c r="BV120" s="771">
        <v>24886205</v>
      </c>
      <c r="BW120" s="771"/>
      <c r="BX120" s="771"/>
      <c r="BY120" s="771"/>
      <c r="BZ120" s="771"/>
      <c r="CA120" s="771">
        <v>25843093</v>
      </c>
      <c r="CB120" s="771"/>
      <c r="CC120" s="771"/>
      <c r="CD120" s="771"/>
      <c r="CE120" s="771"/>
      <c r="CF120" s="848">
        <v>37.700000000000003</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17444566</v>
      </c>
      <c r="DH120" s="800"/>
      <c r="DI120" s="800"/>
      <c r="DJ120" s="800"/>
      <c r="DK120" s="800"/>
      <c r="DL120" s="800">
        <v>19260144</v>
      </c>
      <c r="DM120" s="800"/>
      <c r="DN120" s="800"/>
      <c r="DO120" s="800"/>
      <c r="DP120" s="800"/>
      <c r="DQ120" s="800">
        <v>20309549</v>
      </c>
      <c r="DR120" s="800"/>
      <c r="DS120" s="800"/>
      <c r="DT120" s="800"/>
      <c r="DU120" s="800"/>
      <c r="DV120" s="801">
        <v>29.6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81976970</v>
      </c>
      <c r="BR121" s="858"/>
      <c r="BS121" s="858"/>
      <c r="BT121" s="858"/>
      <c r="BU121" s="858"/>
      <c r="BV121" s="858">
        <v>83498920</v>
      </c>
      <c r="BW121" s="858"/>
      <c r="BX121" s="858"/>
      <c r="BY121" s="858"/>
      <c r="BZ121" s="858"/>
      <c r="CA121" s="858">
        <v>82649204</v>
      </c>
      <c r="CB121" s="858"/>
      <c r="CC121" s="858"/>
      <c r="CD121" s="858"/>
      <c r="CE121" s="858"/>
      <c r="CF121" s="859">
        <v>120.5</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9824745</v>
      </c>
      <c r="DH121" s="771"/>
      <c r="DI121" s="771"/>
      <c r="DJ121" s="771"/>
      <c r="DK121" s="771"/>
      <c r="DL121" s="771">
        <v>9302735</v>
      </c>
      <c r="DM121" s="771"/>
      <c r="DN121" s="771"/>
      <c r="DO121" s="771"/>
      <c r="DP121" s="771"/>
      <c r="DQ121" s="771">
        <v>8879512</v>
      </c>
      <c r="DR121" s="771"/>
      <c r="DS121" s="771"/>
      <c r="DT121" s="771"/>
      <c r="DU121" s="771"/>
      <c r="DV121" s="823">
        <v>12.9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122232447</v>
      </c>
      <c r="BR122" s="840"/>
      <c r="BS122" s="840"/>
      <c r="BT122" s="840"/>
      <c r="BU122" s="840"/>
      <c r="BV122" s="840">
        <v>123728188</v>
      </c>
      <c r="BW122" s="840"/>
      <c r="BX122" s="840"/>
      <c r="BY122" s="840"/>
      <c r="BZ122" s="840"/>
      <c r="CA122" s="840">
        <v>122704674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248841</v>
      </c>
      <c r="AB123" s="784"/>
      <c r="AC123" s="784"/>
      <c r="AD123" s="784"/>
      <c r="AE123" s="785"/>
      <c r="AF123" s="786">
        <v>250484</v>
      </c>
      <c r="AG123" s="784"/>
      <c r="AH123" s="784"/>
      <c r="AI123" s="784"/>
      <c r="AJ123" s="785"/>
      <c r="AK123" s="786">
        <v>244914</v>
      </c>
      <c r="AL123" s="784"/>
      <c r="AM123" s="784"/>
      <c r="AN123" s="784"/>
      <c r="AO123" s="785"/>
      <c r="AP123" s="754">
        <v>0.4</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39379</v>
      </c>
      <c r="AB126" s="784"/>
      <c r="AC126" s="784"/>
      <c r="AD126" s="784"/>
      <c r="AE126" s="785"/>
      <c r="AF126" s="786">
        <v>14283</v>
      </c>
      <c r="AG126" s="784"/>
      <c r="AH126" s="784"/>
      <c r="AI126" s="784"/>
      <c r="AJ126" s="785"/>
      <c r="AK126" s="786">
        <v>50877</v>
      </c>
      <c r="AL126" s="784"/>
      <c r="AM126" s="784"/>
      <c r="AN126" s="784"/>
      <c r="AO126" s="785"/>
      <c r="AP126" s="754">
        <v>0.1</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106738</v>
      </c>
      <c r="AB127" s="784"/>
      <c r="AC127" s="784"/>
      <c r="AD127" s="784"/>
      <c r="AE127" s="785"/>
      <c r="AF127" s="786">
        <v>91522</v>
      </c>
      <c r="AG127" s="784"/>
      <c r="AH127" s="784"/>
      <c r="AI127" s="784"/>
      <c r="AJ127" s="785"/>
      <c r="AK127" s="786">
        <v>95416</v>
      </c>
      <c r="AL127" s="784"/>
      <c r="AM127" s="784"/>
      <c r="AN127" s="784"/>
      <c r="AO127" s="785"/>
      <c r="AP127" s="754">
        <v>0.1</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2639851</v>
      </c>
      <c r="AB128" s="724"/>
      <c r="AC128" s="724"/>
      <c r="AD128" s="724"/>
      <c r="AE128" s="725"/>
      <c r="AF128" s="726">
        <v>2690465</v>
      </c>
      <c r="AG128" s="724"/>
      <c r="AH128" s="724"/>
      <c r="AI128" s="724"/>
      <c r="AJ128" s="725"/>
      <c r="AK128" s="726">
        <v>2504161</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74480612</v>
      </c>
      <c r="AB129" s="784"/>
      <c r="AC129" s="784"/>
      <c r="AD129" s="784"/>
      <c r="AE129" s="785"/>
      <c r="AF129" s="786">
        <v>75590394</v>
      </c>
      <c r="AG129" s="784"/>
      <c r="AH129" s="784"/>
      <c r="AI129" s="784"/>
      <c r="AJ129" s="785"/>
      <c r="AK129" s="786">
        <v>75860314</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7020705</v>
      </c>
      <c r="AB130" s="784"/>
      <c r="AC130" s="784"/>
      <c r="AD130" s="784"/>
      <c r="AE130" s="785"/>
      <c r="AF130" s="786">
        <v>7117754</v>
      </c>
      <c r="AG130" s="784"/>
      <c r="AH130" s="784"/>
      <c r="AI130" s="784"/>
      <c r="AJ130" s="785"/>
      <c r="AK130" s="786">
        <v>7288538</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67459907</v>
      </c>
      <c r="AB131" s="717"/>
      <c r="AC131" s="717"/>
      <c r="AD131" s="717"/>
      <c r="AE131" s="718"/>
      <c r="AF131" s="719">
        <v>68472640</v>
      </c>
      <c r="AG131" s="717"/>
      <c r="AH131" s="717"/>
      <c r="AI131" s="717"/>
      <c r="AJ131" s="718"/>
      <c r="AK131" s="719">
        <v>68571776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-1.812143026</v>
      </c>
      <c r="AB132" s="740"/>
      <c r="AC132" s="740"/>
      <c r="AD132" s="740"/>
      <c r="AE132" s="741"/>
      <c r="AF132" s="742">
        <v>-2.1697118729999998</v>
      </c>
      <c r="AG132" s="740"/>
      <c r="AH132" s="740"/>
      <c r="AI132" s="740"/>
      <c r="AJ132" s="741"/>
      <c r="AK132" s="742">
        <v>-2.0980337449999999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-1.8</v>
      </c>
      <c r="AB133" s="749"/>
      <c r="AC133" s="749"/>
      <c r="AD133" s="749"/>
      <c r="AE133" s="750"/>
      <c r="AF133" s="748">
        <v>-1.7</v>
      </c>
      <c r="AG133" s="749"/>
      <c r="AH133" s="749"/>
      <c r="AI133" s="749"/>
      <c r="AJ133" s="750"/>
      <c r="AK133" s="748">
        <v>-2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8" zoomScaleNormal="85" zoomScaleSheetLayoutView="78"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4" t="s">
        <v>464</v>
      </c>
      <c r="L7" s="254"/>
      <c r="M7" s="255" t="s">
        <v>465</v>
      </c>
      <c r="N7" s="256"/>
    </row>
    <row r="8" spans="1:16">
      <c r="A8" s="248"/>
      <c r="B8" s="244"/>
      <c r="C8" s="244"/>
      <c r="D8" s="244"/>
      <c r="E8" s="244"/>
      <c r="F8" s="244"/>
      <c r="G8" s="257"/>
      <c r="H8" s="258"/>
      <c r="I8" s="258"/>
      <c r="J8" s="259"/>
      <c r="K8" s="1125"/>
      <c r="L8" s="260" t="s">
        <v>466</v>
      </c>
      <c r="M8" s="261" t="s">
        <v>467</v>
      </c>
      <c r="N8" s="262" t="s">
        <v>468</v>
      </c>
    </row>
    <row r="9" spans="1:16">
      <c r="A9" s="248"/>
      <c r="B9" s="244"/>
      <c r="C9" s="244"/>
      <c r="D9" s="244"/>
      <c r="E9" s="244"/>
      <c r="F9" s="244"/>
      <c r="G9" s="1138" t="s">
        <v>469</v>
      </c>
      <c r="H9" s="1139"/>
      <c r="I9" s="1139"/>
      <c r="J9" s="1140"/>
      <c r="K9" s="263">
        <v>22227347</v>
      </c>
      <c r="L9" s="264">
        <v>52098</v>
      </c>
      <c r="M9" s="265">
        <v>57009</v>
      </c>
      <c r="N9" s="266">
        <v>-8.6</v>
      </c>
    </row>
    <row r="10" spans="1:16">
      <c r="A10" s="248"/>
      <c r="B10" s="244"/>
      <c r="C10" s="244"/>
      <c r="D10" s="244"/>
      <c r="E10" s="244"/>
      <c r="F10" s="244"/>
      <c r="G10" s="1138" t="s">
        <v>470</v>
      </c>
      <c r="H10" s="1139"/>
      <c r="I10" s="1139"/>
      <c r="J10" s="1140"/>
      <c r="K10" s="267">
        <v>394155</v>
      </c>
      <c r="L10" s="268">
        <v>924</v>
      </c>
      <c r="M10" s="269">
        <v>3340</v>
      </c>
      <c r="N10" s="270">
        <v>-72.3</v>
      </c>
    </row>
    <row r="11" spans="1:16" ht="13.5" customHeight="1">
      <c r="A11" s="248"/>
      <c r="B11" s="244"/>
      <c r="C11" s="244"/>
      <c r="D11" s="244"/>
      <c r="E11" s="244"/>
      <c r="F11" s="244"/>
      <c r="G11" s="1138" t="s">
        <v>471</v>
      </c>
      <c r="H11" s="1139"/>
      <c r="I11" s="1139"/>
      <c r="J11" s="1140"/>
      <c r="K11" s="267">
        <v>120794</v>
      </c>
      <c r="L11" s="268">
        <v>283</v>
      </c>
      <c r="M11" s="269">
        <v>1813</v>
      </c>
      <c r="N11" s="270">
        <v>-84.4</v>
      </c>
    </row>
    <row r="12" spans="1:16" ht="13.5" customHeight="1">
      <c r="A12" s="248"/>
      <c r="B12" s="244"/>
      <c r="C12" s="244"/>
      <c r="D12" s="244"/>
      <c r="E12" s="244"/>
      <c r="F12" s="244"/>
      <c r="G12" s="1138" t="s">
        <v>472</v>
      </c>
      <c r="H12" s="1139"/>
      <c r="I12" s="1139"/>
      <c r="J12" s="1140"/>
      <c r="K12" s="267">
        <v>428285</v>
      </c>
      <c r="L12" s="268">
        <v>1004</v>
      </c>
      <c r="M12" s="269">
        <v>675</v>
      </c>
      <c r="N12" s="270">
        <v>48.7</v>
      </c>
    </row>
    <row r="13" spans="1:16" ht="13.5" customHeight="1">
      <c r="A13" s="248"/>
      <c r="B13" s="244"/>
      <c r="C13" s="244"/>
      <c r="D13" s="244"/>
      <c r="E13" s="244"/>
      <c r="F13" s="244"/>
      <c r="G13" s="1138" t="s">
        <v>473</v>
      </c>
      <c r="H13" s="1139"/>
      <c r="I13" s="1139"/>
      <c r="J13" s="1140"/>
      <c r="K13" s="267" t="s">
        <v>474</v>
      </c>
      <c r="L13" s="268" t="s">
        <v>474</v>
      </c>
      <c r="M13" s="269">
        <v>17</v>
      </c>
      <c r="N13" s="270" t="s">
        <v>474</v>
      </c>
    </row>
    <row r="14" spans="1:16" ht="13.5" customHeight="1">
      <c r="A14" s="248"/>
      <c r="B14" s="244"/>
      <c r="C14" s="244"/>
      <c r="D14" s="244"/>
      <c r="E14" s="244"/>
      <c r="F14" s="244"/>
      <c r="G14" s="1138" t="s">
        <v>475</v>
      </c>
      <c r="H14" s="1139"/>
      <c r="I14" s="1139"/>
      <c r="J14" s="1140"/>
      <c r="K14" s="267">
        <v>923901</v>
      </c>
      <c r="L14" s="268">
        <v>2165</v>
      </c>
      <c r="M14" s="269">
        <v>2354</v>
      </c>
      <c r="N14" s="270">
        <v>-8</v>
      </c>
    </row>
    <row r="15" spans="1:16" ht="13.5" customHeight="1">
      <c r="A15" s="248"/>
      <c r="B15" s="244"/>
      <c r="C15" s="244"/>
      <c r="D15" s="244"/>
      <c r="E15" s="244"/>
      <c r="F15" s="244"/>
      <c r="G15" s="1138" t="s">
        <v>476</v>
      </c>
      <c r="H15" s="1139"/>
      <c r="I15" s="1139"/>
      <c r="J15" s="1140"/>
      <c r="K15" s="267">
        <v>413128</v>
      </c>
      <c r="L15" s="268">
        <v>968</v>
      </c>
      <c r="M15" s="269">
        <v>1355</v>
      </c>
      <c r="N15" s="270">
        <v>-28.6</v>
      </c>
    </row>
    <row r="16" spans="1:16">
      <c r="A16" s="248"/>
      <c r="B16" s="244"/>
      <c r="C16" s="244"/>
      <c r="D16" s="244"/>
      <c r="E16" s="244"/>
      <c r="F16" s="244"/>
      <c r="G16" s="1141" t="s">
        <v>477</v>
      </c>
      <c r="H16" s="1142"/>
      <c r="I16" s="1142"/>
      <c r="J16" s="1143"/>
      <c r="K16" s="268">
        <v>-1670925</v>
      </c>
      <c r="L16" s="268">
        <v>-3916</v>
      </c>
      <c r="M16" s="269">
        <v>-5590</v>
      </c>
      <c r="N16" s="270">
        <v>-29.9</v>
      </c>
    </row>
    <row r="17" spans="1:16">
      <c r="A17" s="248"/>
      <c r="B17" s="244"/>
      <c r="C17" s="244"/>
      <c r="D17" s="244"/>
      <c r="E17" s="244"/>
      <c r="F17" s="244"/>
      <c r="G17" s="1141" t="s">
        <v>170</v>
      </c>
      <c r="H17" s="1142"/>
      <c r="I17" s="1142"/>
      <c r="J17" s="1143"/>
      <c r="K17" s="268">
        <v>22836685</v>
      </c>
      <c r="L17" s="268">
        <v>53526</v>
      </c>
      <c r="M17" s="269">
        <v>60973</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5" t="s">
        <v>482</v>
      </c>
      <c r="H21" s="1136"/>
      <c r="I21" s="1136"/>
      <c r="J21" s="1137"/>
      <c r="K21" s="280">
        <v>4.92</v>
      </c>
      <c r="L21" s="281">
        <v>6.07</v>
      </c>
      <c r="M21" s="282">
        <v>-1.1499999999999999</v>
      </c>
      <c r="N21" s="249"/>
      <c r="O21" s="283"/>
      <c r="P21" s="279"/>
    </row>
    <row r="22" spans="1:16" s="284" customFormat="1">
      <c r="A22" s="279"/>
      <c r="B22" s="249"/>
      <c r="C22" s="249"/>
      <c r="D22" s="249"/>
      <c r="E22" s="249"/>
      <c r="F22" s="249"/>
      <c r="G22" s="1135" t="s">
        <v>483</v>
      </c>
      <c r="H22" s="1136"/>
      <c r="I22" s="1136"/>
      <c r="J22" s="1137"/>
      <c r="K22" s="285">
        <v>101</v>
      </c>
      <c r="L22" s="286">
        <v>99.9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4" t="s">
        <v>464</v>
      </c>
      <c r="L30" s="254"/>
      <c r="M30" s="255" t="s">
        <v>465</v>
      </c>
      <c r="N30" s="256"/>
    </row>
    <row r="31" spans="1:16">
      <c r="A31" s="248"/>
      <c r="B31" s="244"/>
      <c r="C31" s="244"/>
      <c r="D31" s="244"/>
      <c r="E31" s="244"/>
      <c r="F31" s="244"/>
      <c r="G31" s="257"/>
      <c r="H31" s="258"/>
      <c r="I31" s="258"/>
      <c r="J31" s="259"/>
      <c r="K31" s="1125"/>
      <c r="L31" s="260" t="s">
        <v>466</v>
      </c>
      <c r="M31" s="261" t="s">
        <v>467</v>
      </c>
      <c r="N31" s="262" t="s">
        <v>468</v>
      </c>
    </row>
    <row r="32" spans="1:16" ht="27" customHeight="1">
      <c r="A32" s="248"/>
      <c r="B32" s="244"/>
      <c r="C32" s="244"/>
      <c r="D32" s="244"/>
      <c r="E32" s="244"/>
      <c r="F32" s="244"/>
      <c r="G32" s="1126" t="s">
        <v>486</v>
      </c>
      <c r="H32" s="1127"/>
      <c r="I32" s="1127"/>
      <c r="J32" s="1128"/>
      <c r="K32" s="294">
        <v>6072388</v>
      </c>
      <c r="L32" s="294">
        <v>14233</v>
      </c>
      <c r="M32" s="295">
        <v>31696</v>
      </c>
      <c r="N32" s="296">
        <v>-55.1</v>
      </c>
    </row>
    <row r="33" spans="1:16" ht="13.5" customHeight="1">
      <c r="A33" s="248"/>
      <c r="B33" s="244"/>
      <c r="C33" s="244"/>
      <c r="D33" s="244"/>
      <c r="E33" s="244"/>
      <c r="F33" s="244"/>
      <c r="G33" s="1126" t="s">
        <v>487</v>
      </c>
      <c r="H33" s="1127"/>
      <c r="I33" s="1127"/>
      <c r="J33" s="1128"/>
      <c r="K33" s="294" t="s">
        <v>474</v>
      </c>
      <c r="L33" s="294" t="s">
        <v>474</v>
      </c>
      <c r="M33" s="295">
        <v>4</v>
      </c>
      <c r="N33" s="296" t="s">
        <v>474</v>
      </c>
    </row>
    <row r="34" spans="1:16" ht="27" customHeight="1">
      <c r="A34" s="248"/>
      <c r="B34" s="244"/>
      <c r="C34" s="244"/>
      <c r="D34" s="244"/>
      <c r="E34" s="244"/>
      <c r="F34" s="244"/>
      <c r="G34" s="1126" t="s">
        <v>488</v>
      </c>
      <c r="H34" s="1127"/>
      <c r="I34" s="1127"/>
      <c r="J34" s="1128"/>
      <c r="K34" s="294" t="s">
        <v>474</v>
      </c>
      <c r="L34" s="294" t="s">
        <v>474</v>
      </c>
      <c r="M34" s="295">
        <v>31</v>
      </c>
      <c r="N34" s="296" t="s">
        <v>474</v>
      </c>
    </row>
    <row r="35" spans="1:16" ht="27" customHeight="1">
      <c r="A35" s="248"/>
      <c r="B35" s="244"/>
      <c r="C35" s="244"/>
      <c r="D35" s="244"/>
      <c r="E35" s="244"/>
      <c r="F35" s="244"/>
      <c r="G35" s="1126" t="s">
        <v>489</v>
      </c>
      <c r="H35" s="1127"/>
      <c r="I35" s="1127"/>
      <c r="J35" s="1128"/>
      <c r="K35" s="294">
        <v>1687241</v>
      </c>
      <c r="L35" s="294">
        <v>3955</v>
      </c>
      <c r="M35" s="295">
        <v>8185</v>
      </c>
      <c r="N35" s="296">
        <v>-51.7</v>
      </c>
    </row>
    <row r="36" spans="1:16" ht="27" customHeight="1">
      <c r="A36" s="248"/>
      <c r="B36" s="244"/>
      <c r="C36" s="244"/>
      <c r="D36" s="244"/>
      <c r="E36" s="244"/>
      <c r="F36" s="244"/>
      <c r="G36" s="1126" t="s">
        <v>490</v>
      </c>
      <c r="H36" s="1127"/>
      <c r="I36" s="1127"/>
      <c r="J36" s="1128"/>
      <c r="K36" s="294">
        <v>203204</v>
      </c>
      <c r="L36" s="294">
        <v>476</v>
      </c>
      <c r="M36" s="295">
        <v>857</v>
      </c>
      <c r="N36" s="296">
        <v>-44.5</v>
      </c>
    </row>
    <row r="37" spans="1:16" ht="13.5" customHeight="1">
      <c r="A37" s="248"/>
      <c r="B37" s="244"/>
      <c r="C37" s="244"/>
      <c r="D37" s="244"/>
      <c r="E37" s="244"/>
      <c r="F37" s="244"/>
      <c r="G37" s="1126" t="s">
        <v>491</v>
      </c>
      <c r="H37" s="1127"/>
      <c r="I37" s="1127"/>
      <c r="J37" s="1128"/>
      <c r="K37" s="294">
        <v>391207</v>
      </c>
      <c r="L37" s="294">
        <v>917</v>
      </c>
      <c r="M37" s="295">
        <v>1599</v>
      </c>
      <c r="N37" s="296">
        <v>-42.7</v>
      </c>
    </row>
    <row r="38" spans="1:16" ht="27" customHeight="1">
      <c r="A38" s="248"/>
      <c r="B38" s="244"/>
      <c r="C38" s="244"/>
      <c r="D38" s="244"/>
      <c r="E38" s="244"/>
      <c r="F38" s="244"/>
      <c r="G38" s="1129" t="s">
        <v>492</v>
      </c>
      <c r="H38" s="1130"/>
      <c r="I38" s="1130"/>
      <c r="J38" s="1131"/>
      <c r="K38" s="297" t="s">
        <v>474</v>
      </c>
      <c r="L38" s="297" t="s">
        <v>474</v>
      </c>
      <c r="M38" s="298">
        <v>2</v>
      </c>
      <c r="N38" s="299" t="s">
        <v>474</v>
      </c>
      <c r="O38" s="293"/>
    </row>
    <row r="39" spans="1:16">
      <c r="A39" s="248"/>
      <c r="B39" s="244"/>
      <c r="C39" s="244"/>
      <c r="D39" s="244"/>
      <c r="E39" s="244"/>
      <c r="F39" s="244"/>
      <c r="G39" s="1129" t="s">
        <v>493</v>
      </c>
      <c r="H39" s="1130"/>
      <c r="I39" s="1130"/>
      <c r="J39" s="1131"/>
      <c r="K39" s="300">
        <v>-2504161</v>
      </c>
      <c r="L39" s="300">
        <v>-5869</v>
      </c>
      <c r="M39" s="301">
        <v>-7786</v>
      </c>
      <c r="N39" s="302">
        <v>-24.6</v>
      </c>
      <c r="O39" s="293"/>
    </row>
    <row r="40" spans="1:16" ht="27" customHeight="1">
      <c r="A40" s="248"/>
      <c r="B40" s="244"/>
      <c r="C40" s="244"/>
      <c r="D40" s="244"/>
      <c r="E40" s="244"/>
      <c r="F40" s="244"/>
      <c r="G40" s="1126" t="s">
        <v>494</v>
      </c>
      <c r="H40" s="1127"/>
      <c r="I40" s="1127"/>
      <c r="J40" s="1128"/>
      <c r="K40" s="300">
        <v>-7288538</v>
      </c>
      <c r="L40" s="300">
        <v>-17083</v>
      </c>
      <c r="M40" s="301">
        <v>-26731</v>
      </c>
      <c r="N40" s="302">
        <v>-36.1</v>
      </c>
      <c r="O40" s="293"/>
    </row>
    <row r="41" spans="1:16">
      <c r="A41" s="248"/>
      <c r="B41" s="244"/>
      <c r="C41" s="244"/>
      <c r="D41" s="244"/>
      <c r="E41" s="244"/>
      <c r="F41" s="244"/>
      <c r="G41" s="1132" t="s">
        <v>280</v>
      </c>
      <c r="H41" s="1133"/>
      <c r="I41" s="1133"/>
      <c r="J41" s="1134"/>
      <c r="K41" s="294">
        <v>-1438659</v>
      </c>
      <c r="L41" s="300">
        <v>-3372</v>
      </c>
      <c r="M41" s="301">
        <v>7858</v>
      </c>
      <c r="N41" s="302">
        <v>-142.9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9" t="s">
        <v>464</v>
      </c>
      <c r="J49" s="1121" t="s">
        <v>498</v>
      </c>
      <c r="K49" s="1122"/>
      <c r="L49" s="1122"/>
      <c r="M49" s="1122"/>
      <c r="N49" s="1123"/>
    </row>
    <row r="50" spans="1:14">
      <c r="A50" s="248"/>
      <c r="B50" s="244"/>
      <c r="C50" s="244"/>
      <c r="D50" s="244"/>
      <c r="E50" s="244"/>
      <c r="F50" s="244"/>
      <c r="G50" s="312"/>
      <c r="H50" s="313"/>
      <c r="I50" s="1120"/>
      <c r="J50" s="314" t="s">
        <v>499</v>
      </c>
      <c r="K50" s="315" t="s">
        <v>500</v>
      </c>
      <c r="L50" s="316" t="s">
        <v>501</v>
      </c>
      <c r="M50" s="317" t="s">
        <v>502</v>
      </c>
      <c r="N50" s="318" t="s">
        <v>503</v>
      </c>
    </row>
    <row r="51" spans="1:14">
      <c r="A51" s="248"/>
      <c r="B51" s="244"/>
      <c r="C51" s="244"/>
      <c r="D51" s="244"/>
      <c r="E51" s="244"/>
      <c r="F51" s="244"/>
      <c r="G51" s="310" t="s">
        <v>504</v>
      </c>
      <c r="H51" s="311"/>
      <c r="I51" s="319">
        <v>13458062</v>
      </c>
      <c r="J51" s="320">
        <v>32066</v>
      </c>
      <c r="K51" s="321">
        <v>-0.2</v>
      </c>
      <c r="L51" s="322">
        <v>37688</v>
      </c>
      <c r="M51" s="323">
        <v>-1.7</v>
      </c>
      <c r="N51" s="324">
        <v>1.5</v>
      </c>
    </row>
    <row r="52" spans="1:14">
      <c r="A52" s="248"/>
      <c r="B52" s="244"/>
      <c r="C52" s="244"/>
      <c r="D52" s="244"/>
      <c r="E52" s="244"/>
      <c r="F52" s="244"/>
      <c r="G52" s="325"/>
      <c r="H52" s="326" t="s">
        <v>505</v>
      </c>
      <c r="I52" s="327">
        <v>10439576</v>
      </c>
      <c r="J52" s="328">
        <v>24874</v>
      </c>
      <c r="K52" s="329">
        <v>9.6999999999999993</v>
      </c>
      <c r="L52" s="330">
        <v>22661</v>
      </c>
      <c r="M52" s="331">
        <v>0.3</v>
      </c>
      <c r="N52" s="332">
        <v>9.4</v>
      </c>
    </row>
    <row r="53" spans="1:14">
      <c r="A53" s="248"/>
      <c r="B53" s="244"/>
      <c r="C53" s="244"/>
      <c r="D53" s="244"/>
      <c r="E53" s="244"/>
      <c r="F53" s="244"/>
      <c r="G53" s="310" t="s">
        <v>506</v>
      </c>
      <c r="H53" s="311"/>
      <c r="I53" s="319">
        <v>23721661</v>
      </c>
      <c r="J53" s="320">
        <v>56447</v>
      </c>
      <c r="K53" s="321">
        <v>76</v>
      </c>
      <c r="L53" s="322">
        <v>38606</v>
      </c>
      <c r="M53" s="323">
        <v>2.4</v>
      </c>
      <c r="N53" s="324">
        <v>73.599999999999994</v>
      </c>
    </row>
    <row r="54" spans="1:14">
      <c r="A54" s="248"/>
      <c r="B54" s="244"/>
      <c r="C54" s="244"/>
      <c r="D54" s="244"/>
      <c r="E54" s="244"/>
      <c r="F54" s="244"/>
      <c r="G54" s="325"/>
      <c r="H54" s="326" t="s">
        <v>505</v>
      </c>
      <c r="I54" s="327">
        <v>19410186</v>
      </c>
      <c r="J54" s="328">
        <v>46188</v>
      </c>
      <c r="K54" s="329">
        <v>85.7</v>
      </c>
      <c r="L54" s="330">
        <v>22435</v>
      </c>
      <c r="M54" s="331">
        <v>-1</v>
      </c>
      <c r="N54" s="332">
        <v>86.7</v>
      </c>
    </row>
    <row r="55" spans="1:14">
      <c r="A55" s="248"/>
      <c r="B55" s="244"/>
      <c r="C55" s="244"/>
      <c r="D55" s="244"/>
      <c r="E55" s="244"/>
      <c r="F55" s="244"/>
      <c r="G55" s="310" t="s">
        <v>507</v>
      </c>
      <c r="H55" s="311"/>
      <c r="I55" s="319">
        <v>17130388</v>
      </c>
      <c r="J55" s="320">
        <v>40193</v>
      </c>
      <c r="K55" s="321">
        <v>-28.8</v>
      </c>
      <c r="L55" s="322">
        <v>39425</v>
      </c>
      <c r="M55" s="323">
        <v>2.1</v>
      </c>
      <c r="N55" s="324">
        <v>-30.9</v>
      </c>
    </row>
    <row r="56" spans="1:14">
      <c r="A56" s="248"/>
      <c r="B56" s="244"/>
      <c r="C56" s="244"/>
      <c r="D56" s="244"/>
      <c r="E56" s="244"/>
      <c r="F56" s="244"/>
      <c r="G56" s="325"/>
      <c r="H56" s="326" t="s">
        <v>505</v>
      </c>
      <c r="I56" s="327">
        <v>13151994</v>
      </c>
      <c r="J56" s="328">
        <v>30858</v>
      </c>
      <c r="K56" s="329">
        <v>-33.200000000000003</v>
      </c>
      <c r="L56" s="330">
        <v>22414</v>
      </c>
      <c r="M56" s="331">
        <v>-0.1</v>
      </c>
      <c r="N56" s="332">
        <v>-33.1</v>
      </c>
    </row>
    <row r="57" spans="1:14">
      <c r="A57" s="248"/>
      <c r="B57" s="244"/>
      <c r="C57" s="244"/>
      <c r="D57" s="244"/>
      <c r="E57" s="244"/>
      <c r="F57" s="244"/>
      <c r="G57" s="310" t="s">
        <v>508</v>
      </c>
      <c r="H57" s="311"/>
      <c r="I57" s="319">
        <v>9983241</v>
      </c>
      <c r="J57" s="320">
        <v>23423</v>
      </c>
      <c r="K57" s="321">
        <v>-41.7</v>
      </c>
      <c r="L57" s="322">
        <v>43141</v>
      </c>
      <c r="M57" s="323">
        <v>9.4</v>
      </c>
      <c r="N57" s="324">
        <v>-51.1</v>
      </c>
    </row>
    <row r="58" spans="1:14">
      <c r="A58" s="248"/>
      <c r="B58" s="244"/>
      <c r="C58" s="244"/>
      <c r="D58" s="244"/>
      <c r="E58" s="244"/>
      <c r="F58" s="244"/>
      <c r="G58" s="325"/>
      <c r="H58" s="326" t="s">
        <v>505</v>
      </c>
      <c r="I58" s="327">
        <v>6393607</v>
      </c>
      <c r="J58" s="328">
        <v>15001</v>
      </c>
      <c r="K58" s="329">
        <v>-51.4</v>
      </c>
      <c r="L58" s="330">
        <v>21887</v>
      </c>
      <c r="M58" s="331">
        <v>-2.4</v>
      </c>
      <c r="N58" s="332">
        <v>-49</v>
      </c>
    </row>
    <row r="59" spans="1:14">
      <c r="A59" s="248"/>
      <c r="B59" s="244"/>
      <c r="C59" s="244"/>
      <c r="D59" s="244"/>
      <c r="E59" s="244"/>
      <c r="F59" s="244"/>
      <c r="G59" s="310" t="s">
        <v>509</v>
      </c>
      <c r="H59" s="311"/>
      <c r="I59" s="319">
        <v>13623091</v>
      </c>
      <c r="J59" s="320">
        <v>31931</v>
      </c>
      <c r="K59" s="321">
        <v>36.299999999999997</v>
      </c>
      <c r="L59" s="322">
        <v>45117</v>
      </c>
      <c r="M59" s="323">
        <v>4.5999999999999996</v>
      </c>
      <c r="N59" s="324">
        <v>31.7</v>
      </c>
    </row>
    <row r="60" spans="1:14">
      <c r="A60" s="248"/>
      <c r="B60" s="244"/>
      <c r="C60" s="244"/>
      <c r="D60" s="244"/>
      <c r="E60" s="244"/>
      <c r="F60" s="244"/>
      <c r="G60" s="325"/>
      <c r="H60" s="326" t="s">
        <v>505</v>
      </c>
      <c r="I60" s="333">
        <v>8587286</v>
      </c>
      <c r="J60" s="328">
        <v>20127</v>
      </c>
      <c r="K60" s="329">
        <v>34.200000000000003</v>
      </c>
      <c r="L60" s="330">
        <v>25589</v>
      </c>
      <c r="M60" s="331">
        <v>16.899999999999999</v>
      </c>
      <c r="N60" s="332">
        <v>17.3</v>
      </c>
    </row>
    <row r="61" spans="1:14">
      <c r="A61" s="248"/>
      <c r="B61" s="244"/>
      <c r="C61" s="244"/>
      <c r="D61" s="244"/>
      <c r="E61" s="244"/>
      <c r="F61" s="244"/>
      <c r="G61" s="310" t="s">
        <v>510</v>
      </c>
      <c r="H61" s="334"/>
      <c r="I61" s="335">
        <v>15583289</v>
      </c>
      <c r="J61" s="336">
        <v>36812</v>
      </c>
      <c r="K61" s="337">
        <v>8.3000000000000007</v>
      </c>
      <c r="L61" s="338">
        <v>40795</v>
      </c>
      <c r="M61" s="339">
        <v>3.4</v>
      </c>
      <c r="N61" s="324">
        <v>4.9000000000000004</v>
      </c>
    </row>
    <row r="62" spans="1:14">
      <c r="A62" s="248"/>
      <c r="B62" s="244"/>
      <c r="C62" s="244"/>
      <c r="D62" s="244"/>
      <c r="E62" s="244"/>
      <c r="F62" s="244"/>
      <c r="G62" s="325"/>
      <c r="H62" s="326" t="s">
        <v>505</v>
      </c>
      <c r="I62" s="327">
        <v>11596530</v>
      </c>
      <c r="J62" s="328">
        <v>27410</v>
      </c>
      <c r="K62" s="329">
        <v>9</v>
      </c>
      <c r="L62" s="330">
        <v>22997</v>
      </c>
      <c r="M62" s="331">
        <v>2.7</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4" t="s">
        <v>3</v>
      </c>
      <c r="D47" s="1144"/>
      <c r="E47" s="1145"/>
      <c r="F47" s="11">
        <v>9.98</v>
      </c>
      <c r="G47" s="12">
        <v>9.48</v>
      </c>
      <c r="H47" s="12">
        <v>8.9499999999999993</v>
      </c>
      <c r="I47" s="12">
        <v>8.4499999999999993</v>
      </c>
      <c r="J47" s="13">
        <v>7.07</v>
      </c>
    </row>
    <row r="48" spans="2:10" ht="57.75" customHeight="1">
      <c r="B48" s="14"/>
      <c r="C48" s="1146" t="s">
        <v>4</v>
      </c>
      <c r="D48" s="1146"/>
      <c r="E48" s="1147"/>
      <c r="F48" s="15">
        <v>4.18</v>
      </c>
      <c r="G48" s="16">
        <v>5.03</v>
      </c>
      <c r="H48" s="16">
        <v>5.6</v>
      </c>
      <c r="I48" s="16">
        <v>5.52</v>
      </c>
      <c r="J48" s="17">
        <v>5.62</v>
      </c>
    </row>
    <row r="49" spans="2:10" ht="57.75" customHeight="1" thickBot="1">
      <c r="B49" s="18"/>
      <c r="C49" s="1148" t="s">
        <v>5</v>
      </c>
      <c r="D49" s="1148"/>
      <c r="E49" s="1149"/>
      <c r="F49" s="19" t="s">
        <v>517</v>
      </c>
      <c r="G49" s="20">
        <v>0.93</v>
      </c>
      <c r="H49" s="20">
        <v>0.14000000000000001</v>
      </c>
      <c r="I49" s="20" t="s">
        <v>518</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6" t="s">
        <v>520</v>
      </c>
      <c r="D34" s="1156"/>
      <c r="E34" s="1157"/>
      <c r="F34" s="32">
        <v>4.18</v>
      </c>
      <c r="G34" s="33">
        <v>5.0199999999999996</v>
      </c>
      <c r="H34" s="33">
        <v>5.6</v>
      </c>
      <c r="I34" s="33">
        <v>5.51</v>
      </c>
      <c r="J34" s="34">
        <v>5.62</v>
      </c>
      <c r="K34" s="22"/>
      <c r="L34" s="22"/>
      <c r="M34" s="22"/>
      <c r="N34" s="22"/>
      <c r="O34" s="22"/>
      <c r="P34" s="22"/>
    </row>
    <row r="35" spans="1:16" ht="39" customHeight="1">
      <c r="A35" s="22"/>
      <c r="B35" s="35"/>
      <c r="C35" s="1150" t="s">
        <v>521</v>
      </c>
      <c r="D35" s="1151"/>
      <c r="E35" s="1152"/>
      <c r="F35" s="36">
        <v>5.74</v>
      </c>
      <c r="G35" s="37">
        <v>6.3</v>
      </c>
      <c r="H35" s="37">
        <v>6.49</v>
      </c>
      <c r="I35" s="37">
        <v>6.73</v>
      </c>
      <c r="J35" s="38">
        <v>4.38</v>
      </c>
      <c r="K35" s="22"/>
      <c r="L35" s="22"/>
      <c r="M35" s="22"/>
      <c r="N35" s="22"/>
      <c r="O35" s="22"/>
      <c r="P35" s="22"/>
    </row>
    <row r="36" spans="1:16" ht="39" customHeight="1">
      <c r="A36" s="22"/>
      <c r="B36" s="35"/>
      <c r="C36" s="1150" t="s">
        <v>522</v>
      </c>
      <c r="D36" s="1151"/>
      <c r="E36" s="1152"/>
      <c r="F36" s="36">
        <v>0.28999999999999998</v>
      </c>
      <c r="G36" s="37">
        <v>0.22</v>
      </c>
      <c r="H36" s="37">
        <v>0.44</v>
      </c>
      <c r="I36" s="37">
        <v>0.6</v>
      </c>
      <c r="J36" s="38">
        <v>0.66</v>
      </c>
      <c r="K36" s="22"/>
      <c r="L36" s="22"/>
      <c r="M36" s="22"/>
      <c r="N36" s="22"/>
      <c r="O36" s="22"/>
      <c r="P36" s="22"/>
    </row>
    <row r="37" spans="1:16" ht="39" customHeight="1">
      <c r="A37" s="22"/>
      <c r="B37" s="35"/>
      <c r="C37" s="1150" t="s">
        <v>523</v>
      </c>
      <c r="D37" s="1151"/>
      <c r="E37" s="1152"/>
      <c r="F37" s="36">
        <v>0.67</v>
      </c>
      <c r="G37" s="37">
        <v>0.71</v>
      </c>
      <c r="H37" s="37">
        <v>0.34</v>
      </c>
      <c r="I37" s="37">
        <v>0.93</v>
      </c>
      <c r="J37" s="38">
        <v>0.48</v>
      </c>
      <c r="K37" s="22"/>
      <c r="L37" s="22"/>
      <c r="M37" s="22"/>
      <c r="N37" s="22"/>
      <c r="O37" s="22"/>
      <c r="P37" s="22"/>
    </row>
    <row r="38" spans="1:16" ht="39" customHeight="1">
      <c r="A38" s="22"/>
      <c r="B38" s="35"/>
      <c r="C38" s="1150" t="s">
        <v>524</v>
      </c>
      <c r="D38" s="1151"/>
      <c r="E38" s="1152"/>
      <c r="F38" s="36">
        <v>1.04</v>
      </c>
      <c r="G38" s="37">
        <v>2.02</v>
      </c>
      <c r="H38" s="37">
        <v>1.4</v>
      </c>
      <c r="I38" s="37">
        <v>1.06</v>
      </c>
      <c r="J38" s="38">
        <v>0.47</v>
      </c>
      <c r="K38" s="22"/>
      <c r="L38" s="22"/>
      <c r="M38" s="22"/>
      <c r="N38" s="22"/>
      <c r="O38" s="22"/>
      <c r="P38" s="22"/>
    </row>
    <row r="39" spans="1:16" ht="39" customHeight="1">
      <c r="A39" s="22"/>
      <c r="B39" s="35"/>
      <c r="C39" s="1150" t="s">
        <v>525</v>
      </c>
      <c r="D39" s="1151"/>
      <c r="E39" s="1152"/>
      <c r="F39" s="36">
        <v>7.0000000000000007E-2</v>
      </c>
      <c r="G39" s="37">
        <v>0.05</v>
      </c>
      <c r="H39" s="37">
        <v>0.09</v>
      </c>
      <c r="I39" s="37">
        <v>7.0000000000000007E-2</v>
      </c>
      <c r="J39" s="38">
        <v>0.06</v>
      </c>
      <c r="K39" s="22"/>
      <c r="L39" s="22"/>
      <c r="M39" s="22"/>
      <c r="N39" s="22"/>
      <c r="O39" s="22"/>
      <c r="P39" s="22"/>
    </row>
    <row r="40" spans="1:16" ht="39" customHeight="1">
      <c r="A40" s="22"/>
      <c r="B40" s="35"/>
      <c r="C40" s="1150"/>
      <c r="D40" s="1151"/>
      <c r="E40" s="1152"/>
      <c r="F40" s="36"/>
      <c r="G40" s="37"/>
      <c r="H40" s="37"/>
      <c r="I40" s="37"/>
      <c r="J40" s="38"/>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526</v>
      </c>
      <c r="D42" s="1151"/>
      <c r="E42" s="1152"/>
      <c r="F42" s="36" t="s">
        <v>474</v>
      </c>
      <c r="G42" s="37" t="s">
        <v>474</v>
      </c>
      <c r="H42" s="37" t="s">
        <v>474</v>
      </c>
      <c r="I42" s="37" t="s">
        <v>474</v>
      </c>
      <c r="J42" s="38" t="s">
        <v>474</v>
      </c>
      <c r="K42" s="22"/>
      <c r="L42" s="22"/>
      <c r="M42" s="22"/>
      <c r="N42" s="22"/>
      <c r="O42" s="22"/>
      <c r="P42" s="22"/>
    </row>
    <row r="43" spans="1:16" ht="39" customHeight="1" thickBot="1">
      <c r="A43" s="22"/>
      <c r="B43" s="40"/>
      <c r="C43" s="1153" t="s">
        <v>527</v>
      </c>
      <c r="D43" s="1154"/>
      <c r="E43" s="1155"/>
      <c r="F43" s="41">
        <v>0.01</v>
      </c>
      <c r="G43" s="42">
        <v>0</v>
      </c>
      <c r="H43" s="42">
        <v>0</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6" t="s">
        <v>11</v>
      </c>
      <c r="C45" s="1167"/>
      <c r="D45" s="58"/>
      <c r="E45" s="1172" t="s">
        <v>12</v>
      </c>
      <c r="F45" s="1172"/>
      <c r="G45" s="1172"/>
      <c r="H45" s="1172"/>
      <c r="I45" s="1172"/>
      <c r="J45" s="1173"/>
      <c r="K45" s="59">
        <v>6067</v>
      </c>
      <c r="L45" s="60">
        <v>6035</v>
      </c>
      <c r="M45" s="60">
        <v>6090</v>
      </c>
      <c r="N45" s="60">
        <v>5997</v>
      </c>
      <c r="O45" s="61">
        <v>6072</v>
      </c>
      <c r="P45" s="48"/>
      <c r="Q45" s="48"/>
      <c r="R45" s="48"/>
      <c r="S45" s="48"/>
      <c r="T45" s="48"/>
      <c r="U45" s="48"/>
    </row>
    <row r="46" spans="1:21" ht="30.75" customHeight="1">
      <c r="A46" s="48"/>
      <c r="B46" s="1168"/>
      <c r="C46" s="1169"/>
      <c r="D46" s="62"/>
      <c r="E46" s="1160" t="s">
        <v>13</v>
      </c>
      <c r="F46" s="1160"/>
      <c r="G46" s="1160"/>
      <c r="H46" s="1160"/>
      <c r="I46" s="1160"/>
      <c r="J46" s="1161"/>
      <c r="K46" s="63" t="s">
        <v>474</v>
      </c>
      <c r="L46" s="64" t="s">
        <v>474</v>
      </c>
      <c r="M46" s="64" t="s">
        <v>474</v>
      </c>
      <c r="N46" s="64" t="s">
        <v>474</v>
      </c>
      <c r="O46" s="65" t="s">
        <v>474</v>
      </c>
      <c r="P46" s="48"/>
      <c r="Q46" s="48"/>
      <c r="R46" s="48"/>
      <c r="S46" s="48"/>
      <c r="T46" s="48"/>
      <c r="U46" s="48"/>
    </row>
    <row r="47" spans="1:21" ht="30.75" customHeight="1">
      <c r="A47" s="48"/>
      <c r="B47" s="1168"/>
      <c r="C47" s="1169"/>
      <c r="D47" s="62"/>
      <c r="E47" s="1160" t="s">
        <v>14</v>
      </c>
      <c r="F47" s="1160"/>
      <c r="G47" s="1160"/>
      <c r="H47" s="1160"/>
      <c r="I47" s="1160"/>
      <c r="J47" s="1161"/>
      <c r="K47" s="63" t="s">
        <v>474</v>
      </c>
      <c r="L47" s="64" t="s">
        <v>474</v>
      </c>
      <c r="M47" s="64" t="s">
        <v>474</v>
      </c>
      <c r="N47" s="64" t="s">
        <v>474</v>
      </c>
      <c r="O47" s="65" t="s">
        <v>474</v>
      </c>
      <c r="P47" s="48"/>
      <c r="Q47" s="48"/>
      <c r="R47" s="48"/>
      <c r="S47" s="48"/>
      <c r="T47" s="48"/>
      <c r="U47" s="48"/>
    </row>
    <row r="48" spans="1:21" ht="30.75" customHeight="1">
      <c r="A48" s="48"/>
      <c r="B48" s="1168"/>
      <c r="C48" s="1169"/>
      <c r="D48" s="62"/>
      <c r="E48" s="1160" t="s">
        <v>15</v>
      </c>
      <c r="F48" s="1160"/>
      <c r="G48" s="1160"/>
      <c r="H48" s="1160"/>
      <c r="I48" s="1160"/>
      <c r="J48" s="1161"/>
      <c r="K48" s="63">
        <v>1451</v>
      </c>
      <c r="L48" s="64">
        <v>1510</v>
      </c>
      <c r="M48" s="64">
        <v>1633</v>
      </c>
      <c r="N48" s="64">
        <v>1729</v>
      </c>
      <c r="O48" s="65">
        <v>1687</v>
      </c>
      <c r="P48" s="48"/>
      <c r="Q48" s="48"/>
      <c r="R48" s="48"/>
      <c r="S48" s="48"/>
      <c r="T48" s="48"/>
      <c r="U48" s="48"/>
    </row>
    <row r="49" spans="1:21" ht="30.75" customHeight="1">
      <c r="A49" s="48"/>
      <c r="B49" s="1168"/>
      <c r="C49" s="1169"/>
      <c r="D49" s="62"/>
      <c r="E49" s="1160" t="s">
        <v>16</v>
      </c>
      <c r="F49" s="1160"/>
      <c r="G49" s="1160"/>
      <c r="H49" s="1160"/>
      <c r="I49" s="1160"/>
      <c r="J49" s="1161"/>
      <c r="K49" s="63">
        <v>293</v>
      </c>
      <c r="L49" s="64">
        <v>317</v>
      </c>
      <c r="M49" s="64">
        <v>320</v>
      </c>
      <c r="N49" s="64">
        <v>240</v>
      </c>
      <c r="O49" s="65">
        <v>203</v>
      </c>
      <c r="P49" s="48"/>
      <c r="Q49" s="48"/>
      <c r="R49" s="48"/>
      <c r="S49" s="48"/>
      <c r="T49" s="48"/>
      <c r="U49" s="48"/>
    </row>
    <row r="50" spans="1:21" ht="30.75" customHeight="1">
      <c r="A50" s="48"/>
      <c r="B50" s="1168"/>
      <c r="C50" s="1169"/>
      <c r="D50" s="62"/>
      <c r="E50" s="1160" t="s">
        <v>17</v>
      </c>
      <c r="F50" s="1160"/>
      <c r="G50" s="1160"/>
      <c r="H50" s="1160"/>
      <c r="I50" s="1160"/>
      <c r="J50" s="1161"/>
      <c r="K50" s="63">
        <v>394</v>
      </c>
      <c r="L50" s="64">
        <v>413</v>
      </c>
      <c r="M50" s="64">
        <v>395</v>
      </c>
      <c r="N50" s="64">
        <v>356</v>
      </c>
      <c r="O50" s="65">
        <v>391</v>
      </c>
      <c r="P50" s="48"/>
      <c r="Q50" s="48"/>
      <c r="R50" s="48"/>
      <c r="S50" s="48"/>
      <c r="T50" s="48"/>
      <c r="U50" s="48"/>
    </row>
    <row r="51" spans="1:21" ht="30.75" customHeight="1">
      <c r="A51" s="48"/>
      <c r="B51" s="1170"/>
      <c r="C51" s="1171"/>
      <c r="D51" s="66"/>
      <c r="E51" s="1160" t="s">
        <v>18</v>
      </c>
      <c r="F51" s="1160"/>
      <c r="G51" s="1160"/>
      <c r="H51" s="1160"/>
      <c r="I51" s="1160"/>
      <c r="J51" s="1161"/>
      <c r="K51" s="63" t="s">
        <v>474</v>
      </c>
      <c r="L51" s="64" t="s">
        <v>474</v>
      </c>
      <c r="M51" s="64" t="s">
        <v>474</v>
      </c>
      <c r="N51" s="64" t="s">
        <v>474</v>
      </c>
      <c r="O51" s="65" t="s">
        <v>474</v>
      </c>
      <c r="P51" s="48"/>
      <c r="Q51" s="48"/>
      <c r="R51" s="48"/>
      <c r="S51" s="48"/>
      <c r="T51" s="48"/>
      <c r="U51" s="48"/>
    </row>
    <row r="52" spans="1:21" ht="30.75" customHeight="1">
      <c r="A52" s="48"/>
      <c r="B52" s="1158" t="s">
        <v>19</v>
      </c>
      <c r="C52" s="1159"/>
      <c r="D52" s="66"/>
      <c r="E52" s="1160" t="s">
        <v>20</v>
      </c>
      <c r="F52" s="1160"/>
      <c r="G52" s="1160"/>
      <c r="H52" s="1160"/>
      <c r="I52" s="1160"/>
      <c r="J52" s="1161"/>
      <c r="K52" s="63">
        <v>9771</v>
      </c>
      <c r="L52" s="64">
        <v>9204</v>
      </c>
      <c r="M52" s="64">
        <v>9661</v>
      </c>
      <c r="N52" s="64">
        <v>9808</v>
      </c>
      <c r="O52" s="65">
        <v>9793</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-1566</v>
      </c>
      <c r="L53" s="69">
        <v>-929</v>
      </c>
      <c r="M53" s="69">
        <v>-1223</v>
      </c>
      <c r="N53" s="69">
        <v>-1486</v>
      </c>
      <c r="O53" s="70">
        <v>-1440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2016-04-27T08:05:27Z</cp:lastPrinted>
  <dcterms:created xsi:type="dcterms:W3CDTF">2016-02-15T01:08:13Z</dcterms:created>
  <dcterms:modified xsi:type="dcterms:W3CDTF">2020-03-25T04:45:55Z</dcterms:modified>
  <cp:category/>
</cp:coreProperties>
</file>