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08181\Downloads\"/>
    </mc:Choice>
  </mc:AlternateContent>
  <bookViews>
    <workbookView xWindow="0" yWindow="0" windowWidth="19200" windowHeight="10530"/>
  </bookViews>
  <sheets>
    <sheet name="緑地等計算書" sheetId="9" r:id="rId1"/>
    <sheet name="【使用例】" sheetId="10" r:id="rId2"/>
  </sheets>
  <definedNames>
    <definedName name="_xlnm.Print_Area" localSheetId="1">【使用例】!$A$1:$S$111</definedName>
    <definedName name="_xlnm.Print_Area" localSheetId="0">緑地等計算書!$A$1:$G$58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8" i="9" l="1"/>
  <c r="B59" i="9" s="1"/>
  <c r="B58" i="10" l="1"/>
  <c r="C57" i="10"/>
  <c r="D57" i="10" s="1"/>
  <c r="C56" i="10"/>
  <c r="D56" i="10" s="1"/>
  <c r="C55" i="10"/>
  <c r="D55" i="10" s="1"/>
  <c r="B53" i="10"/>
  <c r="C52" i="10"/>
  <c r="D52" i="10" s="1"/>
  <c r="D53" i="10" s="1"/>
  <c r="B48" i="10"/>
  <c r="D47" i="10"/>
  <c r="D46" i="10"/>
  <c r="D45" i="10"/>
  <c r="D48" i="10" s="1"/>
  <c r="B42" i="10"/>
  <c r="D41" i="10"/>
  <c r="D40" i="10"/>
  <c r="D39" i="10"/>
  <c r="D42" i="10" s="1"/>
  <c r="B37" i="10"/>
  <c r="D36" i="10"/>
  <c r="D35" i="10"/>
  <c r="D34" i="10"/>
  <c r="B32" i="10"/>
  <c r="D31" i="10"/>
  <c r="D30" i="10"/>
  <c r="D29" i="10"/>
  <c r="D32" i="10" s="1"/>
  <c r="D26" i="10"/>
  <c r="B26" i="10"/>
  <c r="D25" i="10"/>
  <c r="G24" i="10"/>
  <c r="B22" i="10" s="1"/>
  <c r="H22" i="10"/>
  <c r="B19" i="10"/>
  <c r="D18" i="10"/>
  <c r="D17" i="10"/>
  <c r="D16" i="10"/>
  <c r="B14" i="10"/>
  <c r="D13" i="10"/>
  <c r="D12" i="10"/>
  <c r="D11" i="10"/>
  <c r="D14" i="10" s="1"/>
  <c r="D4" i="10"/>
  <c r="C4" i="10"/>
  <c r="E4" i="10" s="1"/>
  <c r="D37" i="10" l="1"/>
  <c r="D19" i="10"/>
  <c r="D58" i="10"/>
  <c r="B23" i="10"/>
  <c r="D22" i="10"/>
  <c r="D23" i="10" s="1"/>
  <c r="H22" i="9"/>
  <c r="C57" i="9"/>
  <c r="C56" i="9"/>
  <c r="C55" i="9"/>
  <c r="C52" i="9"/>
  <c r="E6" i="10" l="1"/>
  <c r="F4" i="10" s="1"/>
  <c r="D57" i="9"/>
  <c r="D56" i="9"/>
  <c r="D55" i="9"/>
  <c r="B53" i="9"/>
  <c r="D52" i="9"/>
  <c r="D53" i="9" s="1"/>
  <c r="B48" i="9"/>
  <c r="D47" i="9"/>
  <c r="D46" i="9"/>
  <c r="D45" i="9"/>
  <c r="B42" i="9"/>
  <c r="D41" i="9"/>
  <c r="D40" i="9"/>
  <c r="D39" i="9"/>
  <c r="B37" i="9"/>
  <c r="D36" i="9"/>
  <c r="D35" i="9"/>
  <c r="D34" i="9"/>
  <c r="B32" i="9"/>
  <c r="D31" i="9"/>
  <c r="D30" i="9"/>
  <c r="D29" i="9"/>
  <c r="B26" i="9"/>
  <c r="D25" i="9"/>
  <c r="D26" i="9" s="1"/>
  <c r="G24" i="9"/>
  <c r="B22" i="9" s="1"/>
  <c r="B19" i="9"/>
  <c r="D18" i="9"/>
  <c r="D17" i="9"/>
  <c r="D16" i="9"/>
  <c r="B14" i="9"/>
  <c r="D13" i="9"/>
  <c r="D12" i="9"/>
  <c r="D11" i="9"/>
  <c r="D4" i="9"/>
  <c r="C4" i="9"/>
  <c r="F6" i="10" l="1"/>
  <c r="D48" i="9"/>
  <c r="D42" i="9"/>
  <c r="D37" i="9"/>
  <c r="D32" i="9"/>
  <c r="D14" i="9"/>
  <c r="D19" i="9"/>
  <c r="D58" i="9"/>
  <c r="E4" i="9"/>
  <c r="D22" i="9"/>
  <c r="D23" i="9" s="1"/>
  <c r="B23" i="9"/>
  <c r="E6" i="9" l="1"/>
  <c r="F4" i="9" s="1"/>
  <c r="F6" i="9" l="1"/>
</calcChain>
</file>

<file path=xl/comments1.xml><?xml version="1.0" encoding="utf-8"?>
<comments xmlns="http://schemas.openxmlformats.org/spreadsheetml/2006/main">
  <authors>
    <author>町田市役所</author>
  </authors>
  <commentList>
    <comment ref="A4" authorId="0" shapeId="0">
      <text>
        <r>
          <rPr>
            <b/>
            <sz val="11"/>
            <color indexed="81"/>
            <rFont val="ＭＳ Ｐゴシック"/>
            <family val="3"/>
            <charset val="128"/>
          </rPr>
          <t>敷地面積（㎡）を
入力してください。</t>
        </r>
      </text>
    </comment>
    <comment ref="B4" authorId="0" shapeId="0">
      <text>
        <r>
          <rPr>
            <b/>
            <sz val="11"/>
            <color indexed="81"/>
            <rFont val="ＭＳ Ｐゴシック"/>
            <family val="3"/>
            <charset val="128"/>
          </rPr>
          <t>接道等延長（m）を
入力してください。</t>
        </r>
      </text>
    </comment>
    <comment ref="A6" authorId="0" shapeId="0">
      <text>
        <r>
          <rPr>
            <b/>
            <sz val="11"/>
            <color indexed="81"/>
            <rFont val="ＭＳ Ｐゴシック"/>
            <family val="3"/>
            <charset val="128"/>
          </rPr>
          <t>指定建ぺい率（％）を
入力してください。</t>
        </r>
      </text>
    </comment>
  </commentList>
</comments>
</file>

<file path=xl/comments2.xml><?xml version="1.0" encoding="utf-8"?>
<comments xmlns="http://schemas.openxmlformats.org/spreadsheetml/2006/main">
  <authors>
    <author>町田市役所</author>
  </authors>
  <commentList>
    <comment ref="A4" authorId="0" shapeId="0">
      <text>
        <r>
          <rPr>
            <b/>
            <sz val="11"/>
            <color indexed="81"/>
            <rFont val="ＭＳ Ｐゴシック"/>
            <family val="3"/>
            <charset val="128"/>
          </rPr>
          <t>敷地面積（㎡）を
入力してください。</t>
        </r>
      </text>
    </comment>
    <comment ref="B4" authorId="0" shapeId="0">
      <text>
        <r>
          <rPr>
            <b/>
            <sz val="11"/>
            <color indexed="81"/>
            <rFont val="ＭＳ Ｐゴシック"/>
            <family val="3"/>
            <charset val="128"/>
          </rPr>
          <t>接道等延長（m）を
入力してください。</t>
        </r>
      </text>
    </comment>
    <comment ref="A6" authorId="0" shapeId="0">
      <text>
        <r>
          <rPr>
            <b/>
            <sz val="11"/>
            <color indexed="81"/>
            <rFont val="ＭＳ Ｐゴシック"/>
            <family val="3"/>
            <charset val="128"/>
          </rPr>
          <t>指定建ぺい率（％）を
入力してください。</t>
        </r>
      </text>
    </comment>
  </commentList>
</comments>
</file>

<file path=xl/sharedStrings.xml><?xml version="1.0" encoding="utf-8"?>
<sst xmlns="http://schemas.openxmlformats.org/spreadsheetml/2006/main" count="206" uniqueCount="58">
  <si>
    <t>補正係数</t>
    <rPh sb="0" eb="2">
      <t>ホセイ</t>
    </rPh>
    <rPh sb="2" eb="4">
      <t>ケイスウ</t>
    </rPh>
    <phoneticPr fontId="1"/>
  </si>
  <si>
    <t>エリア1</t>
    <phoneticPr fontId="1"/>
  </si>
  <si>
    <t>面積（㎡）</t>
    <rPh sb="0" eb="2">
      <t>メンセキ</t>
    </rPh>
    <phoneticPr fontId="1"/>
  </si>
  <si>
    <t>エリア2</t>
  </si>
  <si>
    <t>エリア3</t>
  </si>
  <si>
    <t>広場</t>
    <rPh sb="0" eb="2">
      <t>ヒロバ</t>
    </rPh>
    <phoneticPr fontId="1"/>
  </si>
  <si>
    <t>歩道状空地</t>
    <rPh sb="0" eb="2">
      <t>ホドウ</t>
    </rPh>
    <rPh sb="2" eb="3">
      <t>ジョウ</t>
    </rPh>
    <rPh sb="3" eb="5">
      <t>クウチ</t>
    </rPh>
    <phoneticPr fontId="1"/>
  </si>
  <si>
    <t>中木</t>
    <rPh sb="0" eb="1">
      <t>チュウ</t>
    </rPh>
    <rPh sb="1" eb="2">
      <t>ボク</t>
    </rPh>
    <phoneticPr fontId="1"/>
  </si>
  <si>
    <t>本数</t>
    <rPh sb="0" eb="2">
      <t>ホンスウ</t>
    </rPh>
    <phoneticPr fontId="1"/>
  </si>
  <si>
    <t>高木</t>
    <rPh sb="0" eb="2">
      <t>コウボク</t>
    </rPh>
    <phoneticPr fontId="1"/>
  </si>
  <si>
    <t>壁面緑化</t>
    <rPh sb="0" eb="2">
      <t>ヘキメン</t>
    </rPh>
    <rPh sb="2" eb="4">
      <t>リョクカ</t>
    </rPh>
    <phoneticPr fontId="1"/>
  </si>
  <si>
    <t>判定</t>
    <rPh sb="0" eb="2">
      <t>ハンテイ</t>
    </rPh>
    <phoneticPr fontId="1"/>
  </si>
  <si>
    <t>接道平均</t>
    <rPh sb="0" eb="1">
      <t>セツ</t>
    </rPh>
    <rPh sb="1" eb="2">
      <t>ドウ</t>
    </rPh>
    <rPh sb="2" eb="4">
      <t>ヘイキン</t>
    </rPh>
    <phoneticPr fontId="1"/>
  </si>
  <si>
    <t>低木（密植）</t>
    <rPh sb="0" eb="2">
      <t>テイボク</t>
    </rPh>
    <rPh sb="3" eb="4">
      <t>ミツ</t>
    </rPh>
    <rPh sb="4" eb="5">
      <t>ショク</t>
    </rPh>
    <phoneticPr fontId="1"/>
  </si>
  <si>
    <t>必要整備点</t>
    <rPh sb="0" eb="2">
      <t>ヒツヨウ</t>
    </rPh>
    <rPh sb="2" eb="4">
      <t>セイビ</t>
    </rPh>
    <rPh sb="4" eb="5">
      <t>テン</t>
    </rPh>
    <phoneticPr fontId="1"/>
  </si>
  <si>
    <t>整備評点</t>
    <rPh sb="0" eb="2">
      <t>セイビ</t>
    </rPh>
    <rPh sb="2" eb="4">
      <t>ヒョウテン</t>
    </rPh>
    <phoneticPr fontId="1"/>
  </si>
  <si>
    <t>小計</t>
    <rPh sb="0" eb="2">
      <t>ショウケイ</t>
    </rPh>
    <phoneticPr fontId="1"/>
  </si>
  <si>
    <t>広場面積計算用</t>
    <rPh sb="0" eb="2">
      <t>ヒロバ</t>
    </rPh>
    <rPh sb="2" eb="4">
      <t>メンセキ</t>
    </rPh>
    <rPh sb="4" eb="7">
      <t>ケイサンヨウ</t>
    </rPh>
    <phoneticPr fontId="1"/>
  </si>
  <si>
    <t>広場面積</t>
    <rPh sb="0" eb="2">
      <t>ヒロバ</t>
    </rPh>
    <rPh sb="2" eb="4">
      <t>メンセキ</t>
    </rPh>
    <phoneticPr fontId="1"/>
  </si>
  <si>
    <t>歩道状空地
（指導後退部）</t>
    <rPh sb="0" eb="2">
      <t>ホドウ</t>
    </rPh>
    <rPh sb="2" eb="3">
      <t>ジョウ</t>
    </rPh>
    <rPh sb="3" eb="5">
      <t>クウチ</t>
    </rPh>
    <rPh sb="7" eb="9">
      <t>シドウ</t>
    </rPh>
    <rPh sb="9" eb="11">
      <t>コウタイ</t>
    </rPh>
    <rPh sb="11" eb="12">
      <t>ブ</t>
    </rPh>
    <phoneticPr fontId="1"/>
  </si>
  <si>
    <t>単位評点</t>
    <phoneticPr fontId="1"/>
  </si>
  <si>
    <t>不足点数</t>
    <rPh sb="0" eb="2">
      <t>フソク</t>
    </rPh>
    <rPh sb="2" eb="4">
      <t>テンスウ</t>
    </rPh>
    <phoneticPr fontId="1"/>
  </si>
  <si>
    <t>低木（疎植）</t>
    <rPh sb="0" eb="2">
      <t>テイボク</t>
    </rPh>
    <rPh sb="3" eb="5">
      <t>ソショク</t>
    </rPh>
    <rPh sb="4" eb="5">
      <t>ショク</t>
    </rPh>
    <phoneticPr fontId="1"/>
  </si>
  <si>
    <t>特別加点</t>
    <rPh sb="0" eb="2">
      <t>トクベツ</t>
    </rPh>
    <rPh sb="2" eb="4">
      <t>カテン</t>
    </rPh>
    <phoneticPr fontId="1"/>
  </si>
  <si>
    <t>地被植物</t>
    <rPh sb="0" eb="1">
      <t>チ</t>
    </rPh>
    <rPh sb="1" eb="2">
      <t>ヒ</t>
    </rPh>
    <rPh sb="2" eb="4">
      <t>ショクブツ</t>
    </rPh>
    <phoneticPr fontId="1"/>
  </si>
  <si>
    <t>←単位評点加算分（1.5倍のうち0.5倍分）</t>
    <rPh sb="1" eb="3">
      <t>タンイ</t>
    </rPh>
    <rPh sb="3" eb="5">
      <t>ヒョウテン</t>
    </rPh>
    <rPh sb="5" eb="7">
      <t>カサン</t>
    </rPh>
    <rPh sb="7" eb="8">
      <t>ブン</t>
    </rPh>
    <rPh sb="12" eb="13">
      <t>バイ</t>
    </rPh>
    <rPh sb="19" eb="20">
      <t>バイ</t>
    </rPh>
    <rPh sb="20" eb="21">
      <t>ブン</t>
    </rPh>
    <phoneticPr fontId="1"/>
  </si>
  <si>
    <t>←単位評点加算分（2倍のうち1倍分）</t>
    <rPh sb="1" eb="3">
      <t>タンイ</t>
    </rPh>
    <rPh sb="3" eb="5">
      <t>ヒョウテン</t>
    </rPh>
    <rPh sb="5" eb="7">
      <t>カサン</t>
    </rPh>
    <rPh sb="7" eb="8">
      <t>ブン</t>
    </rPh>
    <phoneticPr fontId="1"/>
  </si>
  <si>
    <t>指定建ぺい率（％）</t>
    <rPh sb="0" eb="2">
      <t>シテイ</t>
    </rPh>
    <rPh sb="2" eb="3">
      <t>ケン</t>
    </rPh>
    <rPh sb="5" eb="6">
      <t>リツ</t>
    </rPh>
    <phoneticPr fontId="1"/>
  </si>
  <si>
    <t>敷地面積（㎡）</t>
    <rPh sb="0" eb="2">
      <t>シキチ</t>
    </rPh>
    <rPh sb="2" eb="4">
      <t>メンセキ</t>
    </rPh>
    <phoneticPr fontId="1"/>
  </si>
  <si>
    <t>接道等延長（m）</t>
    <rPh sb="0" eb="1">
      <t>セツ</t>
    </rPh>
    <rPh sb="1" eb="2">
      <t>ドウ</t>
    </rPh>
    <rPh sb="2" eb="3">
      <t>トウ</t>
    </rPh>
    <rPh sb="3" eb="5">
      <t>エンチョウ</t>
    </rPh>
    <phoneticPr fontId="1"/>
  </si>
  <si>
    <t>広場状部面積（㎡）</t>
    <rPh sb="0" eb="2">
      <t>ヒロバ</t>
    </rPh>
    <rPh sb="2" eb="3">
      <t>ジョウ</t>
    </rPh>
    <rPh sb="3" eb="4">
      <t>ブ</t>
    </rPh>
    <rPh sb="4" eb="6">
      <t>メンセキ</t>
    </rPh>
    <phoneticPr fontId="1"/>
  </si>
  <si>
    <t>椅子脚数（脚）</t>
    <rPh sb="0" eb="2">
      <t>イス</t>
    </rPh>
    <rPh sb="2" eb="3">
      <t>キャク</t>
    </rPh>
    <rPh sb="3" eb="4">
      <t>スウ</t>
    </rPh>
    <rPh sb="5" eb="6">
      <t>キャク</t>
    </rPh>
    <phoneticPr fontId="1"/>
  </si>
  <si>
    <t>整備評点内訳</t>
    <rPh sb="0" eb="2">
      <t>セイビ</t>
    </rPh>
    <rPh sb="2" eb="4">
      <t>ヒョウテン</t>
    </rPh>
    <rPh sb="4" eb="6">
      <t>ウチワケ</t>
    </rPh>
    <phoneticPr fontId="1"/>
  </si>
  <si>
    <t>整備評点合計</t>
    <rPh sb="0" eb="2">
      <t>セイビ</t>
    </rPh>
    <rPh sb="2" eb="3">
      <t>ヒョウ</t>
    </rPh>
    <rPh sb="3" eb="4">
      <t>テン</t>
    </rPh>
    <rPh sb="4" eb="6">
      <t>ゴウケイ</t>
    </rPh>
    <phoneticPr fontId="1"/>
  </si>
  <si>
    <t>整備評点評価</t>
    <rPh sb="0" eb="2">
      <t>セイビ</t>
    </rPh>
    <rPh sb="2" eb="4">
      <t>ヒョウテン</t>
    </rPh>
    <rPh sb="4" eb="6">
      <t>ヒョウカ</t>
    </rPh>
    <phoneticPr fontId="1"/>
  </si>
  <si>
    <t>配置図に接道等延長線とエリア1 からエリア3 の境界線を描き入れてください。</t>
  </si>
  <si>
    <t>ここでは一例として、まず低木密植の緑地を計画します。</t>
  </si>
  <si>
    <t>計画した低木緑地の面積をエリア毎に算出して緑地等計算書に入力してください。</t>
  </si>
  <si>
    <t>下図の敷地に建築物を計画する場合を例にした緑地・広場等の設計手順です。</t>
    <phoneticPr fontId="1"/>
  </si>
  <si>
    <t>「整備評点」、「整備点合計」は自動的に計算されます。</t>
    <phoneticPr fontId="1"/>
  </si>
  <si>
    <t>基準を満足する整備（「判定」欄の表示が「OK」）となるよう設計を行います。</t>
    <rPh sb="29" eb="31">
      <t>セッケイ</t>
    </rPh>
    <rPh sb="32" eb="33">
      <t>オコナ</t>
    </rPh>
    <phoneticPr fontId="1"/>
  </si>
  <si>
    <t>（上記低木緑地だけでは、10.611 点足りず「NG」です。）</t>
    <rPh sb="1" eb="3">
      <t>ジョウキ</t>
    </rPh>
    <rPh sb="3" eb="5">
      <t>テイボク</t>
    </rPh>
    <rPh sb="5" eb="7">
      <t>リョクチ</t>
    </rPh>
    <phoneticPr fontId="1"/>
  </si>
  <si>
    <t>この点数はエリア1 に中木を22 本植えることで満足できます。</t>
    <phoneticPr fontId="1"/>
  </si>
  <si>
    <t>また、敷地の角部は道路の見通しを確保するために、中木、高木の植栽を避けるべきです。</t>
    <phoneticPr fontId="1"/>
  </si>
  <si>
    <t>←エリア3</t>
    <phoneticPr fontId="1"/>
  </si>
  <si>
    <t>←エリア2</t>
    <phoneticPr fontId="1"/>
  </si>
  <si>
    <t>←エリア1</t>
    <phoneticPr fontId="1"/>
  </si>
  <si>
    <t>しかし、エリア1 の部分に22 本もの中木を詰め込むと、中木が密になりすぎて、低木植栽が</t>
    <phoneticPr fontId="1"/>
  </si>
  <si>
    <t>評価できなくなる上、管理もしづらくなり見た目も良くありません。</t>
    <phoneticPr fontId="1"/>
  </si>
  <si>
    <t>中木12本</t>
    <rPh sb="0" eb="2">
      <t>チュウボク</t>
    </rPh>
    <rPh sb="4" eb="5">
      <t>ホン</t>
    </rPh>
    <phoneticPr fontId="1"/>
  </si>
  <si>
    <t>中木1本</t>
    <rPh sb="0" eb="2">
      <t>チュウボク</t>
    </rPh>
    <rPh sb="3" eb="4">
      <t>ホン</t>
    </rPh>
    <phoneticPr fontId="1"/>
  </si>
  <si>
    <t>中木17本、高木1本</t>
    <rPh sb="0" eb="2">
      <t>チュウボク</t>
    </rPh>
    <rPh sb="4" eb="5">
      <t>ホン</t>
    </rPh>
    <rPh sb="6" eb="8">
      <t>コウボク</t>
    </rPh>
    <rPh sb="9" eb="10">
      <t>ホン</t>
    </rPh>
    <phoneticPr fontId="1"/>
  </si>
  <si>
    <t>設計に基づいて中木、高木の本数を緑地等計算書に追加入力すると判定がOK になります。</t>
    <rPh sb="25" eb="27">
      <t>ニュウリョク</t>
    </rPh>
    <phoneticPr fontId="1"/>
  </si>
  <si>
    <t>出来上がった緑地等計算書はそのまま印刷して添付図書としてください。</t>
  </si>
  <si>
    <t>まずは、「敷地面積」「接道等延長」「指定建蔽率」の欄を入力してください。</t>
    <phoneticPr fontId="1"/>
  </si>
  <si>
    <t>「必要整備点」が自動的に計算されます。</t>
    <phoneticPr fontId="1"/>
  </si>
  <si>
    <t>これらを踏まえて中木、高木を配置して計画を下図のように修正します。</t>
    <phoneticPr fontId="1"/>
  </si>
  <si>
    <t>既存高木
(高さ10m以上)</t>
    <rPh sb="0" eb="2">
      <t>キゾン</t>
    </rPh>
    <rPh sb="2" eb="4">
      <t>コウボク</t>
    </rPh>
    <rPh sb="6" eb="7">
      <t>タカ</t>
    </rPh>
    <rPh sb="11" eb="13">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</si>
</sst>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11"/>
      <color indexed="81"/>
      <name val="ＭＳ Ｐゴシック"/>
      <family val="3"/>
      <charset val="128"/>
    </font>
    <font>
      <b/>
      <sz val="11"/>
      <color theme="1"/>
      <name val="ＭＳ Ｐゴシック"/>
      <family val="3"/>
      <charset val="128"/>
      <scheme val="minor"/>
    </font>
    <font>
      <b/>
      <sz val="11"/>
      <color rgb="FFFF0000"/>
      <name val="ＭＳ Ｐ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rgb="FFFF0000"/>
      </left>
      <right style="medium">
        <color rgb="FFFF0000"/>
      </right>
      <top style="medium">
        <color rgb="FFFF0000"/>
      </top>
      <bottom style="medium">
        <color rgb="FFFF0000"/>
      </bottom>
      <diagonal/>
    </border>
    <border>
      <left/>
      <right/>
      <top/>
      <bottom style="double">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26">
    <xf numFmtId="0" fontId="0" fillId="0" borderId="0" xfId="0">
      <alignment vertical="center"/>
    </xf>
    <xf numFmtId="0" fontId="0" fillId="0" borderId="2" xfId="0" applyBorder="1">
      <alignment vertical="center"/>
    </xf>
    <xf numFmtId="176" fontId="0" fillId="0" borderId="2" xfId="0" applyNumberFormat="1" applyBorder="1">
      <alignment vertical="center"/>
    </xf>
    <xf numFmtId="0" fontId="0" fillId="0" borderId="2" xfId="0" applyBorder="1" applyAlignment="1">
      <alignment horizontal="center" vertical="center"/>
    </xf>
    <xf numFmtId="176" fontId="0" fillId="3" borderId="1" xfId="0" applyNumberFormat="1" applyFill="1" applyBorder="1">
      <alignment vertical="center"/>
    </xf>
    <xf numFmtId="176" fontId="0" fillId="3" borderId="2" xfId="0" applyNumberFormat="1" applyFill="1" applyBorder="1">
      <alignment vertical="center"/>
    </xf>
    <xf numFmtId="176" fontId="0" fillId="0" borderId="0" xfId="0" applyNumberFormat="1">
      <alignment vertical="center"/>
    </xf>
    <xf numFmtId="1" fontId="0" fillId="0" borderId="2" xfId="0" applyNumberFormat="1" applyBorder="1">
      <alignment vertical="center"/>
    </xf>
    <xf numFmtId="0" fontId="0" fillId="3" borderId="2" xfId="0" applyFill="1" applyBorder="1">
      <alignment vertical="center"/>
    </xf>
    <xf numFmtId="0" fontId="0" fillId="3" borderId="3" xfId="0" applyFill="1" applyBorder="1">
      <alignment vertical="center"/>
    </xf>
    <xf numFmtId="0" fontId="0" fillId="0" borderId="2" xfId="0" applyBorder="1" applyAlignment="1">
      <alignment vertical="center" wrapText="1"/>
    </xf>
    <xf numFmtId="49" fontId="3" fillId="0" borderId="0" xfId="0" applyNumberFormat="1" applyFont="1">
      <alignment vertical="center"/>
    </xf>
    <xf numFmtId="49" fontId="4" fillId="0" borderId="0" xfId="0" applyNumberFormat="1" applyFont="1">
      <alignment vertical="center"/>
    </xf>
    <xf numFmtId="176" fontId="0" fillId="0" borderId="2" xfId="0" applyNumberFormat="1" applyFill="1" applyBorder="1">
      <alignment vertical="center"/>
    </xf>
    <xf numFmtId="0" fontId="0" fillId="0" borderId="1" xfId="0" applyBorder="1">
      <alignment vertical="center"/>
    </xf>
    <xf numFmtId="176" fontId="0" fillId="0" borderId="3" xfId="0" applyNumberFormat="1" applyBorder="1">
      <alignment vertical="center"/>
    </xf>
    <xf numFmtId="0" fontId="0" fillId="0" borderId="4" xfId="0" applyBorder="1">
      <alignment vertical="center"/>
    </xf>
    <xf numFmtId="0" fontId="6" fillId="0" borderId="0" xfId="0" applyFont="1">
      <alignment vertical="center"/>
    </xf>
    <xf numFmtId="176" fontId="0" fillId="2" borderId="5" xfId="0" applyNumberFormat="1" applyFill="1" applyBorder="1" applyProtection="1">
      <alignment vertical="center"/>
      <protection locked="0"/>
    </xf>
    <xf numFmtId="9" fontId="0" fillId="2" borderId="5" xfId="1" applyFont="1" applyFill="1" applyBorder="1" applyProtection="1">
      <alignment vertical="center"/>
      <protection locked="0"/>
    </xf>
    <xf numFmtId="176" fontId="0" fillId="2" borderId="2" xfId="0" applyNumberFormat="1" applyFill="1" applyBorder="1" applyProtection="1">
      <alignment vertical="center"/>
      <protection locked="0"/>
    </xf>
    <xf numFmtId="1" fontId="0" fillId="2" borderId="2" xfId="0" applyNumberFormat="1" applyFill="1" applyBorder="1" applyProtection="1">
      <alignment vertical="center"/>
      <protection locked="0"/>
    </xf>
    <xf numFmtId="0" fontId="0" fillId="2" borderId="2" xfId="0" applyFill="1" applyBorder="1" applyProtection="1">
      <alignment vertical="center"/>
      <protection locked="0"/>
    </xf>
    <xf numFmtId="0" fontId="6" fillId="0" borderId="6" xfId="0" applyFont="1" applyBorder="1">
      <alignment vertical="center"/>
    </xf>
    <xf numFmtId="0" fontId="0" fillId="0" borderId="6" xfId="0" applyBorder="1">
      <alignment vertical="center"/>
    </xf>
    <xf numFmtId="0" fontId="7" fillId="0" borderId="0" xfId="0" applyFont="1">
      <alignment vertical="center"/>
    </xf>
  </cellXfs>
  <cellStyles count="2">
    <cellStyle name="パーセント" xfId="1" builtinId="5"/>
    <cellStyle name="標準" xfId="0" builtinId="0"/>
  </cellStyles>
  <dxfs count="11">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523876</xdr:colOff>
      <xdr:row>4</xdr:row>
      <xdr:rowOff>76201</xdr:rowOff>
    </xdr:from>
    <xdr:to>
      <xdr:col>3</xdr:col>
      <xdr:colOff>752475</xdr:colOff>
      <xdr:row>5</xdr:row>
      <xdr:rowOff>142876</xdr:rowOff>
    </xdr:to>
    <xdr:sp macro="" textlink="">
      <xdr:nvSpPr>
        <xdr:cNvPr id="2" name="角丸四角形吹き出し 1"/>
        <xdr:cNvSpPr/>
      </xdr:nvSpPr>
      <xdr:spPr>
        <a:xfrm>
          <a:off x="1819276" y="676276"/>
          <a:ext cx="2105024" cy="247650"/>
        </a:xfrm>
        <a:prstGeom prst="wedgeRoundRectCallout">
          <a:avLst>
            <a:gd name="adj1" fmla="val -66795"/>
            <a:gd name="adj2" fmla="val -55098"/>
            <a:gd name="adj3" fmla="val 16667"/>
          </a:avLst>
        </a:prstGeom>
        <a:solidFill>
          <a:schemeClr val="accent4">
            <a:lumMod val="20000"/>
            <a:lumOff val="80000"/>
            <a:alpha val="70000"/>
          </a:schemeClr>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rPr>
            <a:t>赤枠内は必ず入力してください。</a:t>
          </a:r>
          <a:endParaRPr kumimoji="1" lang="en-US" altLang="ja-JP" sz="1050" b="1">
            <a:solidFill>
              <a:schemeClr val="tx1"/>
            </a:solidFill>
          </a:endParaRPr>
        </a:p>
      </xdr:txBody>
    </xdr:sp>
    <xdr:clientData fPrintsWithSheet="0"/>
  </xdr:twoCellAnchor>
  <xdr:twoCellAnchor>
    <xdr:from>
      <xdr:col>0</xdr:col>
      <xdr:colOff>962026</xdr:colOff>
      <xdr:row>6</xdr:row>
      <xdr:rowOff>47626</xdr:rowOff>
    </xdr:from>
    <xdr:to>
      <xdr:col>4</xdr:col>
      <xdr:colOff>571500</xdr:colOff>
      <xdr:row>7</xdr:row>
      <xdr:rowOff>123826</xdr:rowOff>
    </xdr:to>
    <xdr:sp macro="" textlink="">
      <xdr:nvSpPr>
        <xdr:cNvPr id="3" name="角丸四角形吹き出し 2"/>
        <xdr:cNvSpPr/>
      </xdr:nvSpPr>
      <xdr:spPr>
        <a:xfrm>
          <a:off x="962026" y="1009651"/>
          <a:ext cx="3648074" cy="247650"/>
        </a:xfrm>
        <a:prstGeom prst="wedgeRoundRectCallout">
          <a:avLst>
            <a:gd name="adj1" fmla="val -18692"/>
            <a:gd name="adj2" fmla="val 144902"/>
            <a:gd name="adj3" fmla="val 16667"/>
          </a:avLst>
        </a:prstGeom>
        <a:solidFill>
          <a:schemeClr val="accent4">
            <a:lumMod val="20000"/>
            <a:lumOff val="80000"/>
            <a:alpha val="70000"/>
          </a:schemeClr>
        </a:solidFill>
        <a:ln w="254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rPr>
            <a:t>計画内容に応じて黄色のセルに値を入力してください。</a:t>
          </a:r>
          <a:endParaRPr kumimoji="1" lang="en-US" altLang="ja-JP" sz="1050" b="1">
            <a:solidFill>
              <a:schemeClr val="tx1"/>
            </a:solidFill>
          </a:endParaRPr>
        </a:p>
      </xdr:txBody>
    </xdr:sp>
    <xdr:clientData fPrintsWithSheet="0"/>
  </xdr:twoCellAnchor>
  <xdr:twoCellAnchor>
    <xdr:from>
      <xdr:col>4</xdr:col>
      <xdr:colOff>104775</xdr:colOff>
      <xdr:row>15</xdr:row>
      <xdr:rowOff>104775</xdr:rowOff>
    </xdr:from>
    <xdr:to>
      <xdr:col>7</xdr:col>
      <xdr:colOff>495300</xdr:colOff>
      <xdr:row>19</xdr:row>
      <xdr:rowOff>19050</xdr:rowOff>
    </xdr:to>
    <xdr:sp macro="" textlink="">
      <xdr:nvSpPr>
        <xdr:cNvPr id="4" name="角丸四角形吹き出し 3"/>
        <xdr:cNvSpPr/>
      </xdr:nvSpPr>
      <xdr:spPr>
        <a:xfrm>
          <a:off x="4143375" y="2505075"/>
          <a:ext cx="3343275" cy="600075"/>
        </a:xfrm>
        <a:prstGeom prst="wedgeRoundRectCallout">
          <a:avLst>
            <a:gd name="adj1" fmla="val 26251"/>
            <a:gd name="adj2" fmla="val 83730"/>
            <a:gd name="adj3" fmla="val 16667"/>
          </a:avLst>
        </a:prstGeom>
        <a:solidFill>
          <a:schemeClr val="accent4">
            <a:lumMod val="20000"/>
            <a:lumOff val="80000"/>
            <a:alpha val="70000"/>
          </a:schemeClr>
        </a:solidFill>
        <a:ln w="254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rPr>
            <a:t>広場を設ける場合は、ベンチ等の相当人数（椅子脚数）</a:t>
          </a:r>
          <a:endParaRPr kumimoji="1" lang="en-US" altLang="ja-JP" sz="1050" b="1">
            <a:solidFill>
              <a:schemeClr val="tx1"/>
            </a:solidFill>
          </a:endParaRPr>
        </a:p>
        <a:p>
          <a:pPr algn="l"/>
          <a:r>
            <a:rPr kumimoji="1" lang="ja-JP" altLang="en-US" sz="1050" b="1">
              <a:solidFill>
                <a:schemeClr val="tx1"/>
              </a:solidFill>
            </a:rPr>
            <a:t>及び広場状に整備する面積の値を入力してください。</a:t>
          </a:r>
          <a:endParaRPr kumimoji="1" lang="en-US" altLang="ja-JP" sz="1050" b="1">
            <a:solidFill>
              <a:schemeClr val="tx1"/>
            </a:solidFill>
          </a:endParaRPr>
        </a:p>
      </xdr:txBody>
    </xdr:sp>
    <xdr:clientData fPrintsWithSheet="0"/>
  </xdr:twoCellAnchor>
  <xdr:twoCellAnchor>
    <xdr:from>
      <xdr:col>4</xdr:col>
      <xdr:colOff>114301</xdr:colOff>
      <xdr:row>44</xdr:row>
      <xdr:rowOff>76200</xdr:rowOff>
    </xdr:from>
    <xdr:to>
      <xdr:col>7</xdr:col>
      <xdr:colOff>266701</xdr:colOff>
      <xdr:row>51</xdr:row>
      <xdr:rowOff>85726</xdr:rowOff>
    </xdr:to>
    <xdr:sp macro="" textlink="">
      <xdr:nvSpPr>
        <xdr:cNvPr id="5" name="角丸四角形吹き出し 4"/>
        <xdr:cNvSpPr/>
      </xdr:nvSpPr>
      <xdr:spPr>
        <a:xfrm>
          <a:off x="4152901" y="7134225"/>
          <a:ext cx="3105150" cy="1276351"/>
        </a:xfrm>
        <a:prstGeom prst="wedgeRoundRectCallout">
          <a:avLst>
            <a:gd name="adj1" fmla="val -102584"/>
            <a:gd name="adj2" fmla="val 44706"/>
            <a:gd name="adj3" fmla="val 16667"/>
          </a:avLst>
        </a:prstGeom>
        <a:solidFill>
          <a:schemeClr val="accent4">
            <a:lumMod val="20000"/>
            <a:lumOff val="80000"/>
            <a:alpha val="70000"/>
          </a:schemeClr>
        </a:solidFill>
        <a:ln w="254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rPr>
            <a:t>歩道上空地のうち、</a:t>
          </a:r>
          <a:endParaRPr kumimoji="1" lang="en-US" altLang="ja-JP" sz="1050" b="1">
            <a:solidFill>
              <a:schemeClr val="tx1"/>
            </a:solidFill>
          </a:endParaRPr>
        </a:p>
        <a:p>
          <a:pPr algn="l"/>
          <a:r>
            <a:rPr kumimoji="1" lang="ja-JP" altLang="en-US" sz="1050" b="1">
              <a:solidFill>
                <a:schemeClr val="tx1"/>
              </a:solidFill>
            </a:rPr>
            <a:t>「町田市市街地道路拡幅整備要綱」または</a:t>
          </a:r>
          <a:endParaRPr kumimoji="1" lang="en-US" altLang="ja-JP" sz="1050" b="1">
            <a:solidFill>
              <a:schemeClr val="tx1"/>
            </a:solidFill>
          </a:endParaRPr>
        </a:p>
        <a:p>
          <a:pPr algn="l"/>
          <a:r>
            <a:rPr kumimoji="1" lang="ja-JP" altLang="en-US" sz="1050" b="1">
              <a:solidFill>
                <a:schemeClr val="tx1"/>
              </a:solidFill>
            </a:rPr>
            <a:t>「町田市大蔵・綾部耕地整理地区整備要綱」</a:t>
          </a:r>
          <a:endParaRPr kumimoji="1" lang="en-US" altLang="ja-JP" sz="1050" b="1">
            <a:solidFill>
              <a:schemeClr val="tx1"/>
            </a:solidFill>
          </a:endParaRPr>
        </a:p>
        <a:p>
          <a:pPr algn="l"/>
          <a:r>
            <a:rPr kumimoji="1" lang="ja-JP" altLang="en-US" sz="1050" b="1">
              <a:solidFill>
                <a:schemeClr val="tx1"/>
              </a:solidFill>
            </a:rPr>
            <a:t>に基づき後退し、建築基準法第</a:t>
          </a:r>
          <a:r>
            <a:rPr kumimoji="1" lang="en-US" altLang="ja-JP" sz="1050" b="1">
              <a:solidFill>
                <a:schemeClr val="tx1"/>
              </a:solidFill>
            </a:rPr>
            <a:t>42</a:t>
          </a:r>
          <a:r>
            <a:rPr kumimoji="1" lang="ja-JP" altLang="en-US" sz="1050" b="1">
              <a:solidFill>
                <a:schemeClr val="tx1"/>
              </a:solidFill>
            </a:rPr>
            <a:t>条第</a:t>
          </a:r>
          <a:r>
            <a:rPr kumimoji="1" lang="en-US" altLang="ja-JP" sz="1050" b="1">
              <a:solidFill>
                <a:schemeClr val="tx1"/>
              </a:solidFill>
            </a:rPr>
            <a:t>1</a:t>
          </a:r>
          <a:r>
            <a:rPr kumimoji="1" lang="ja-JP" altLang="en-US" sz="1050" b="1">
              <a:solidFill>
                <a:schemeClr val="tx1"/>
              </a:solidFill>
            </a:rPr>
            <a:t>項第</a:t>
          </a:r>
          <a:r>
            <a:rPr kumimoji="1" lang="en-US" altLang="ja-JP" sz="1050" b="1">
              <a:solidFill>
                <a:schemeClr val="tx1"/>
              </a:solidFill>
            </a:rPr>
            <a:t>5</a:t>
          </a:r>
          <a:r>
            <a:rPr kumimoji="1" lang="ja-JP" altLang="en-US" sz="1050" b="1">
              <a:solidFill>
                <a:schemeClr val="tx1"/>
              </a:solidFill>
            </a:rPr>
            <a:t>号</a:t>
          </a:r>
          <a:endParaRPr kumimoji="1" lang="en-US" altLang="ja-JP" sz="1050" b="1">
            <a:solidFill>
              <a:schemeClr val="tx1"/>
            </a:solidFill>
          </a:endParaRPr>
        </a:p>
        <a:p>
          <a:pPr algn="l"/>
          <a:r>
            <a:rPr kumimoji="1" lang="ja-JP" altLang="en-US" sz="1050" b="1">
              <a:solidFill>
                <a:schemeClr val="tx1"/>
              </a:solidFill>
            </a:rPr>
            <a:t>の道路とする、または道路用地として町田市に</a:t>
          </a:r>
          <a:endParaRPr kumimoji="1" lang="en-US" altLang="ja-JP" sz="1050" b="1">
            <a:solidFill>
              <a:schemeClr val="tx1"/>
            </a:solidFill>
          </a:endParaRPr>
        </a:p>
        <a:p>
          <a:pPr algn="l"/>
          <a:r>
            <a:rPr kumimoji="1" lang="ja-JP" altLang="en-US" sz="1050" b="1">
              <a:solidFill>
                <a:schemeClr val="tx1"/>
              </a:solidFill>
            </a:rPr>
            <a:t>移管する部分の面積を入力してください。</a:t>
          </a:r>
          <a:endParaRPr kumimoji="1" lang="en-US" altLang="ja-JP" sz="1050" b="1">
            <a:solidFill>
              <a:schemeClr val="tx1"/>
            </a:solidFill>
          </a:endParaRPr>
        </a:p>
      </xdr:txBody>
    </xdr:sp>
    <xdr:clientData fPrintsWithSheet="0"/>
  </xdr:twoCellAnchor>
  <xdr:twoCellAnchor>
    <xdr:from>
      <xdr:col>4</xdr:col>
      <xdr:colOff>123825</xdr:colOff>
      <xdr:row>53</xdr:row>
      <xdr:rowOff>104775</xdr:rowOff>
    </xdr:from>
    <xdr:to>
      <xdr:col>7</xdr:col>
      <xdr:colOff>276225</xdr:colOff>
      <xdr:row>56</xdr:row>
      <xdr:rowOff>123824</xdr:rowOff>
    </xdr:to>
    <xdr:sp macro="" textlink="">
      <xdr:nvSpPr>
        <xdr:cNvPr id="6" name="角丸四角形吹き出し 5"/>
        <xdr:cNvSpPr/>
      </xdr:nvSpPr>
      <xdr:spPr>
        <a:xfrm>
          <a:off x="4162425" y="8772525"/>
          <a:ext cx="3105150" cy="704849"/>
        </a:xfrm>
        <a:prstGeom prst="wedgeRoundRectCallout">
          <a:avLst>
            <a:gd name="adj1" fmla="val -102584"/>
            <a:gd name="adj2" fmla="val 6551"/>
            <a:gd name="adj3" fmla="val 16667"/>
          </a:avLst>
        </a:prstGeom>
        <a:solidFill>
          <a:schemeClr val="accent4">
            <a:lumMod val="20000"/>
            <a:lumOff val="80000"/>
            <a:alpha val="70000"/>
          </a:schemeClr>
        </a:solidFill>
        <a:ln w="254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rPr>
            <a:t>既存高木（高さ</a:t>
          </a:r>
          <a:r>
            <a:rPr kumimoji="1" lang="en-US" altLang="ja-JP" sz="1050" b="1">
              <a:solidFill>
                <a:schemeClr val="tx1"/>
              </a:solidFill>
            </a:rPr>
            <a:t>10m</a:t>
          </a:r>
          <a:r>
            <a:rPr kumimoji="1" lang="ja-JP" altLang="en-US" sz="1050" b="1">
              <a:solidFill>
                <a:schemeClr val="tx1"/>
              </a:solidFill>
            </a:rPr>
            <a:t>以上のもの）のうち、</a:t>
          </a:r>
          <a:endParaRPr kumimoji="1" lang="en-US" altLang="ja-JP" sz="1050" b="1">
            <a:solidFill>
              <a:schemeClr val="tx1"/>
            </a:solidFill>
          </a:endParaRPr>
        </a:p>
        <a:p>
          <a:pPr algn="l"/>
          <a:r>
            <a:rPr kumimoji="1" lang="ja-JP" altLang="ja-JP" sz="1100" b="1">
              <a:solidFill>
                <a:schemeClr val="tx1"/>
              </a:solidFill>
              <a:effectLst/>
              <a:latin typeface="+mn-lt"/>
              <a:ea typeface="+mn-ea"/>
              <a:cs typeface="+mn-cs"/>
            </a:rPr>
            <a:t>温存する</a:t>
          </a:r>
          <a:r>
            <a:rPr kumimoji="1" lang="ja-JP" altLang="en-US" sz="1050" b="1">
              <a:solidFill>
                <a:schemeClr val="tx1"/>
              </a:solidFill>
            </a:rPr>
            <a:t>既存高木がある場合、入力してください。</a:t>
          </a:r>
          <a:endParaRPr kumimoji="1" lang="en-US" altLang="ja-JP" sz="1050" b="1">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敷地全体</a:t>
          </a:r>
          <a:r>
            <a:rPr kumimoji="1" lang="ja-JP" altLang="ja-JP" sz="1100" b="1">
              <a:solidFill>
                <a:schemeClr val="tx1"/>
              </a:solidFill>
              <a:effectLst/>
              <a:latin typeface="+mn-lt"/>
              <a:ea typeface="+mn-ea"/>
              <a:cs typeface="+mn-cs"/>
            </a:rPr>
            <a:t>で</a:t>
          </a:r>
          <a:r>
            <a:rPr kumimoji="1" lang="en-US" altLang="ja-JP" sz="1100" b="1">
              <a:solidFill>
                <a:schemeClr val="tx1"/>
              </a:solidFill>
              <a:effectLst/>
              <a:latin typeface="+mn-lt"/>
              <a:ea typeface="+mn-ea"/>
              <a:cs typeface="+mn-cs"/>
            </a:rPr>
            <a:t>1</a:t>
          </a:r>
          <a:r>
            <a:rPr kumimoji="1" lang="ja-JP" altLang="ja-JP" sz="1100" b="1">
              <a:solidFill>
                <a:schemeClr val="tx1"/>
              </a:solidFill>
              <a:effectLst/>
              <a:latin typeface="+mn-lt"/>
              <a:ea typeface="+mn-ea"/>
              <a:cs typeface="+mn-cs"/>
            </a:rPr>
            <a:t>本に限る</a:t>
          </a:r>
          <a:r>
            <a:rPr kumimoji="1" lang="en-US" altLang="ja-JP" sz="1100" b="1">
              <a:solidFill>
                <a:schemeClr val="tx1"/>
              </a:solidFill>
              <a:effectLst/>
              <a:latin typeface="+mn-lt"/>
              <a:ea typeface="+mn-ea"/>
              <a:cs typeface="+mn-cs"/>
            </a:rPr>
            <a:t>)</a:t>
          </a:r>
          <a:endParaRPr lang="ja-JP" altLang="ja-JP" sz="1050">
            <a:solidFill>
              <a:schemeClr val="tx1"/>
            </a:solidFill>
            <a:effectLst/>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523876</xdr:colOff>
      <xdr:row>4</xdr:row>
      <xdr:rowOff>76201</xdr:rowOff>
    </xdr:from>
    <xdr:to>
      <xdr:col>3</xdr:col>
      <xdr:colOff>752475</xdr:colOff>
      <xdr:row>5</xdr:row>
      <xdr:rowOff>142876</xdr:rowOff>
    </xdr:to>
    <xdr:sp macro="" textlink="">
      <xdr:nvSpPr>
        <xdr:cNvPr id="2" name="角丸四角形吹き出し 1"/>
        <xdr:cNvSpPr/>
      </xdr:nvSpPr>
      <xdr:spPr>
        <a:xfrm>
          <a:off x="1819276" y="676276"/>
          <a:ext cx="2105024" cy="247650"/>
        </a:xfrm>
        <a:prstGeom prst="wedgeRoundRectCallout">
          <a:avLst>
            <a:gd name="adj1" fmla="val -66795"/>
            <a:gd name="adj2" fmla="val -55098"/>
            <a:gd name="adj3" fmla="val 16667"/>
          </a:avLst>
        </a:prstGeom>
        <a:solidFill>
          <a:schemeClr val="accent4">
            <a:lumMod val="20000"/>
            <a:lumOff val="80000"/>
            <a:alpha val="70000"/>
          </a:schemeClr>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rPr>
            <a:t>赤枠内は必ず入力してください。</a:t>
          </a:r>
          <a:endParaRPr kumimoji="1" lang="en-US" altLang="ja-JP" sz="1050" b="1">
            <a:solidFill>
              <a:schemeClr val="tx1"/>
            </a:solidFill>
          </a:endParaRPr>
        </a:p>
      </xdr:txBody>
    </xdr:sp>
    <xdr:clientData fPrintsWithSheet="0"/>
  </xdr:twoCellAnchor>
  <xdr:twoCellAnchor>
    <xdr:from>
      <xdr:col>0</xdr:col>
      <xdr:colOff>962026</xdr:colOff>
      <xdr:row>6</xdr:row>
      <xdr:rowOff>47626</xdr:rowOff>
    </xdr:from>
    <xdr:to>
      <xdr:col>4</xdr:col>
      <xdr:colOff>571500</xdr:colOff>
      <xdr:row>7</xdr:row>
      <xdr:rowOff>123826</xdr:rowOff>
    </xdr:to>
    <xdr:sp macro="" textlink="">
      <xdr:nvSpPr>
        <xdr:cNvPr id="3" name="角丸四角形吹き出し 2"/>
        <xdr:cNvSpPr/>
      </xdr:nvSpPr>
      <xdr:spPr>
        <a:xfrm>
          <a:off x="962026" y="1009651"/>
          <a:ext cx="3648074" cy="247650"/>
        </a:xfrm>
        <a:prstGeom prst="wedgeRoundRectCallout">
          <a:avLst>
            <a:gd name="adj1" fmla="val -18692"/>
            <a:gd name="adj2" fmla="val 144902"/>
            <a:gd name="adj3" fmla="val 16667"/>
          </a:avLst>
        </a:prstGeom>
        <a:solidFill>
          <a:schemeClr val="accent4">
            <a:lumMod val="20000"/>
            <a:lumOff val="80000"/>
            <a:alpha val="70000"/>
          </a:schemeClr>
        </a:solidFill>
        <a:ln w="254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rPr>
            <a:t>計画内容に応じて黄色のセルに値を入力してください。</a:t>
          </a:r>
          <a:endParaRPr kumimoji="1" lang="en-US" altLang="ja-JP" sz="1050" b="1">
            <a:solidFill>
              <a:schemeClr val="tx1"/>
            </a:solidFill>
          </a:endParaRPr>
        </a:p>
      </xdr:txBody>
    </xdr:sp>
    <xdr:clientData fPrintsWithSheet="0"/>
  </xdr:twoCellAnchor>
  <xdr:twoCellAnchor>
    <xdr:from>
      <xdr:col>4</xdr:col>
      <xdr:colOff>104775</xdr:colOff>
      <xdr:row>15</xdr:row>
      <xdr:rowOff>104775</xdr:rowOff>
    </xdr:from>
    <xdr:to>
      <xdr:col>7</xdr:col>
      <xdr:colOff>495300</xdr:colOff>
      <xdr:row>19</xdr:row>
      <xdr:rowOff>19050</xdr:rowOff>
    </xdr:to>
    <xdr:sp macro="" textlink="">
      <xdr:nvSpPr>
        <xdr:cNvPr id="4" name="角丸四角形吹き出し 3"/>
        <xdr:cNvSpPr/>
      </xdr:nvSpPr>
      <xdr:spPr>
        <a:xfrm>
          <a:off x="4143375" y="2505075"/>
          <a:ext cx="3343275" cy="600075"/>
        </a:xfrm>
        <a:prstGeom prst="wedgeRoundRectCallout">
          <a:avLst>
            <a:gd name="adj1" fmla="val 26251"/>
            <a:gd name="adj2" fmla="val 83730"/>
            <a:gd name="adj3" fmla="val 16667"/>
          </a:avLst>
        </a:prstGeom>
        <a:solidFill>
          <a:schemeClr val="accent4">
            <a:lumMod val="20000"/>
            <a:lumOff val="80000"/>
            <a:alpha val="70000"/>
          </a:schemeClr>
        </a:solidFill>
        <a:ln w="254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rPr>
            <a:t>広場を設ける場合は、ベンチ等の相当人数（椅子脚数）</a:t>
          </a:r>
          <a:endParaRPr kumimoji="1" lang="en-US" altLang="ja-JP" sz="1050" b="1">
            <a:solidFill>
              <a:schemeClr val="tx1"/>
            </a:solidFill>
          </a:endParaRPr>
        </a:p>
        <a:p>
          <a:pPr algn="l"/>
          <a:r>
            <a:rPr kumimoji="1" lang="ja-JP" altLang="en-US" sz="1050" b="1">
              <a:solidFill>
                <a:schemeClr val="tx1"/>
              </a:solidFill>
            </a:rPr>
            <a:t>及び広場状に整備する面積の値を入力してください。</a:t>
          </a:r>
          <a:endParaRPr kumimoji="1" lang="en-US" altLang="ja-JP" sz="1050" b="1">
            <a:solidFill>
              <a:schemeClr val="tx1"/>
            </a:solidFill>
          </a:endParaRPr>
        </a:p>
      </xdr:txBody>
    </xdr:sp>
    <xdr:clientData fPrintsWithSheet="0"/>
  </xdr:twoCellAnchor>
  <xdr:twoCellAnchor>
    <xdr:from>
      <xdr:col>4</xdr:col>
      <xdr:colOff>114301</xdr:colOff>
      <xdr:row>44</xdr:row>
      <xdr:rowOff>76200</xdr:rowOff>
    </xdr:from>
    <xdr:to>
      <xdr:col>7</xdr:col>
      <xdr:colOff>266701</xdr:colOff>
      <xdr:row>51</xdr:row>
      <xdr:rowOff>85726</xdr:rowOff>
    </xdr:to>
    <xdr:sp macro="" textlink="">
      <xdr:nvSpPr>
        <xdr:cNvPr id="5" name="角丸四角形吹き出し 4"/>
        <xdr:cNvSpPr/>
      </xdr:nvSpPr>
      <xdr:spPr>
        <a:xfrm>
          <a:off x="4152901" y="7134225"/>
          <a:ext cx="3105150" cy="1276351"/>
        </a:xfrm>
        <a:prstGeom prst="wedgeRoundRectCallout">
          <a:avLst>
            <a:gd name="adj1" fmla="val -102584"/>
            <a:gd name="adj2" fmla="val 44706"/>
            <a:gd name="adj3" fmla="val 16667"/>
          </a:avLst>
        </a:prstGeom>
        <a:solidFill>
          <a:schemeClr val="accent4">
            <a:lumMod val="20000"/>
            <a:lumOff val="80000"/>
            <a:alpha val="70000"/>
          </a:schemeClr>
        </a:solidFill>
        <a:ln w="254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rPr>
            <a:t>歩道上空地のうち、</a:t>
          </a:r>
          <a:endParaRPr kumimoji="1" lang="en-US" altLang="ja-JP" sz="1050" b="1">
            <a:solidFill>
              <a:schemeClr val="tx1"/>
            </a:solidFill>
          </a:endParaRPr>
        </a:p>
        <a:p>
          <a:pPr algn="l"/>
          <a:r>
            <a:rPr kumimoji="1" lang="ja-JP" altLang="en-US" sz="1050" b="1">
              <a:solidFill>
                <a:schemeClr val="tx1"/>
              </a:solidFill>
            </a:rPr>
            <a:t>「町田市市街地道路拡幅整備要綱」または</a:t>
          </a:r>
          <a:endParaRPr kumimoji="1" lang="en-US" altLang="ja-JP" sz="1050" b="1">
            <a:solidFill>
              <a:schemeClr val="tx1"/>
            </a:solidFill>
          </a:endParaRPr>
        </a:p>
        <a:p>
          <a:pPr algn="l"/>
          <a:r>
            <a:rPr kumimoji="1" lang="ja-JP" altLang="en-US" sz="1050" b="1">
              <a:solidFill>
                <a:schemeClr val="tx1"/>
              </a:solidFill>
            </a:rPr>
            <a:t>「町田市大蔵・綾部耕地整理地区整備要綱」</a:t>
          </a:r>
          <a:endParaRPr kumimoji="1" lang="en-US" altLang="ja-JP" sz="1050" b="1">
            <a:solidFill>
              <a:schemeClr val="tx1"/>
            </a:solidFill>
          </a:endParaRPr>
        </a:p>
        <a:p>
          <a:pPr algn="l"/>
          <a:r>
            <a:rPr kumimoji="1" lang="ja-JP" altLang="en-US" sz="1050" b="1">
              <a:solidFill>
                <a:schemeClr val="tx1"/>
              </a:solidFill>
            </a:rPr>
            <a:t>に基づき後退し、建築基準法第</a:t>
          </a:r>
          <a:r>
            <a:rPr kumimoji="1" lang="en-US" altLang="ja-JP" sz="1050" b="1">
              <a:solidFill>
                <a:schemeClr val="tx1"/>
              </a:solidFill>
            </a:rPr>
            <a:t>42</a:t>
          </a:r>
          <a:r>
            <a:rPr kumimoji="1" lang="ja-JP" altLang="en-US" sz="1050" b="1">
              <a:solidFill>
                <a:schemeClr val="tx1"/>
              </a:solidFill>
            </a:rPr>
            <a:t>条第</a:t>
          </a:r>
          <a:r>
            <a:rPr kumimoji="1" lang="en-US" altLang="ja-JP" sz="1050" b="1">
              <a:solidFill>
                <a:schemeClr val="tx1"/>
              </a:solidFill>
            </a:rPr>
            <a:t>1</a:t>
          </a:r>
          <a:r>
            <a:rPr kumimoji="1" lang="ja-JP" altLang="en-US" sz="1050" b="1">
              <a:solidFill>
                <a:schemeClr val="tx1"/>
              </a:solidFill>
            </a:rPr>
            <a:t>項第</a:t>
          </a:r>
          <a:r>
            <a:rPr kumimoji="1" lang="en-US" altLang="ja-JP" sz="1050" b="1">
              <a:solidFill>
                <a:schemeClr val="tx1"/>
              </a:solidFill>
            </a:rPr>
            <a:t>5</a:t>
          </a:r>
          <a:r>
            <a:rPr kumimoji="1" lang="ja-JP" altLang="en-US" sz="1050" b="1">
              <a:solidFill>
                <a:schemeClr val="tx1"/>
              </a:solidFill>
            </a:rPr>
            <a:t>号</a:t>
          </a:r>
          <a:endParaRPr kumimoji="1" lang="en-US" altLang="ja-JP" sz="1050" b="1">
            <a:solidFill>
              <a:schemeClr val="tx1"/>
            </a:solidFill>
          </a:endParaRPr>
        </a:p>
        <a:p>
          <a:pPr algn="l"/>
          <a:r>
            <a:rPr kumimoji="1" lang="ja-JP" altLang="en-US" sz="1050" b="1">
              <a:solidFill>
                <a:schemeClr val="tx1"/>
              </a:solidFill>
            </a:rPr>
            <a:t>の道路とする、または道路用地として町田市に</a:t>
          </a:r>
          <a:endParaRPr kumimoji="1" lang="en-US" altLang="ja-JP" sz="1050" b="1">
            <a:solidFill>
              <a:schemeClr val="tx1"/>
            </a:solidFill>
          </a:endParaRPr>
        </a:p>
        <a:p>
          <a:pPr algn="l"/>
          <a:r>
            <a:rPr kumimoji="1" lang="ja-JP" altLang="en-US" sz="1050" b="1">
              <a:solidFill>
                <a:schemeClr val="tx1"/>
              </a:solidFill>
            </a:rPr>
            <a:t>移管する部分の面積を入力してください。</a:t>
          </a:r>
          <a:endParaRPr kumimoji="1" lang="en-US" altLang="ja-JP" sz="1050" b="1">
            <a:solidFill>
              <a:schemeClr val="tx1"/>
            </a:solidFill>
          </a:endParaRPr>
        </a:p>
      </xdr:txBody>
    </xdr:sp>
    <xdr:clientData fPrintsWithSheet="0"/>
  </xdr:twoCellAnchor>
  <xdr:twoCellAnchor>
    <xdr:from>
      <xdr:col>4</xdr:col>
      <xdr:colOff>123825</xdr:colOff>
      <xdr:row>53</xdr:row>
      <xdr:rowOff>152399</xdr:rowOff>
    </xdr:from>
    <xdr:to>
      <xdr:col>7</xdr:col>
      <xdr:colOff>276225</xdr:colOff>
      <xdr:row>56</xdr:row>
      <xdr:rowOff>174624</xdr:rowOff>
    </xdr:to>
    <xdr:sp macro="" textlink="">
      <xdr:nvSpPr>
        <xdr:cNvPr id="6" name="角丸四角形吹き出し 5"/>
        <xdr:cNvSpPr/>
      </xdr:nvSpPr>
      <xdr:spPr>
        <a:xfrm>
          <a:off x="4171950" y="8915399"/>
          <a:ext cx="3105150" cy="720725"/>
        </a:xfrm>
        <a:prstGeom prst="wedgeRoundRectCallout">
          <a:avLst>
            <a:gd name="adj1" fmla="val -101050"/>
            <a:gd name="adj2" fmla="val -8486"/>
            <a:gd name="adj3" fmla="val 16667"/>
          </a:avLst>
        </a:prstGeom>
        <a:solidFill>
          <a:schemeClr val="accent4">
            <a:lumMod val="20000"/>
            <a:lumOff val="80000"/>
            <a:alpha val="70000"/>
          </a:schemeClr>
        </a:solidFill>
        <a:ln w="254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rPr>
            <a:t>既存高木</a:t>
          </a:r>
          <a:r>
            <a:rPr kumimoji="1" lang="en-US" altLang="ja-JP" sz="1050" b="1">
              <a:solidFill>
                <a:schemeClr val="tx1"/>
              </a:solidFill>
            </a:rPr>
            <a:t>(</a:t>
          </a:r>
          <a:r>
            <a:rPr kumimoji="1" lang="ja-JP" altLang="en-US" sz="1050" b="1">
              <a:solidFill>
                <a:schemeClr val="tx1"/>
              </a:solidFill>
            </a:rPr>
            <a:t>高さ</a:t>
          </a:r>
          <a:r>
            <a:rPr kumimoji="1" lang="en-US" altLang="ja-JP" sz="1050" b="1">
              <a:solidFill>
                <a:schemeClr val="tx1"/>
              </a:solidFill>
            </a:rPr>
            <a:t>10m</a:t>
          </a:r>
          <a:r>
            <a:rPr kumimoji="1" lang="ja-JP" altLang="en-US" sz="1050" b="1">
              <a:solidFill>
                <a:schemeClr val="tx1"/>
              </a:solidFill>
            </a:rPr>
            <a:t>以上</a:t>
          </a:r>
          <a:r>
            <a:rPr kumimoji="1" lang="en-US" altLang="ja-JP" sz="1050" b="1">
              <a:solidFill>
                <a:schemeClr val="tx1"/>
              </a:solidFill>
            </a:rPr>
            <a:t>)</a:t>
          </a:r>
          <a:r>
            <a:rPr kumimoji="1" lang="ja-JP" altLang="en-US" sz="1050" b="1">
              <a:solidFill>
                <a:schemeClr val="tx1"/>
              </a:solidFill>
            </a:rPr>
            <a:t>のうち、</a:t>
          </a:r>
          <a:endParaRPr kumimoji="1" lang="en-US" altLang="ja-JP" sz="1050" b="1">
            <a:solidFill>
              <a:schemeClr val="tx1"/>
            </a:solidFill>
          </a:endParaRPr>
        </a:p>
        <a:p>
          <a:pPr algn="l"/>
          <a:r>
            <a:rPr kumimoji="1" lang="ja-JP" altLang="ja-JP" sz="1100" b="1">
              <a:solidFill>
                <a:schemeClr val="tx1"/>
              </a:solidFill>
              <a:effectLst/>
              <a:latin typeface="+mn-lt"/>
              <a:ea typeface="+mn-ea"/>
              <a:cs typeface="+mn-cs"/>
            </a:rPr>
            <a:t>温存する</a:t>
          </a:r>
          <a:r>
            <a:rPr kumimoji="1" lang="ja-JP" altLang="en-US" sz="1050" b="1">
              <a:solidFill>
                <a:schemeClr val="tx1"/>
              </a:solidFill>
            </a:rPr>
            <a:t>既存高木がある場合、入力してください。</a:t>
          </a:r>
          <a:endParaRPr kumimoji="1" lang="en-US" altLang="ja-JP" sz="1050" b="1">
            <a:solidFill>
              <a:schemeClr val="tx1"/>
            </a:solidFill>
          </a:endParaRPr>
        </a:p>
        <a:p>
          <a:pPr algn="l"/>
          <a:r>
            <a:rPr kumimoji="1" lang="en-US" altLang="ja-JP" sz="1050" b="1">
              <a:solidFill>
                <a:schemeClr val="tx1"/>
              </a:solidFill>
            </a:rPr>
            <a:t>(</a:t>
          </a:r>
          <a:r>
            <a:rPr kumimoji="1" lang="ja-JP" altLang="en-US" sz="1050" b="1">
              <a:solidFill>
                <a:schemeClr val="tx1"/>
              </a:solidFill>
            </a:rPr>
            <a:t>全エリア合計で</a:t>
          </a:r>
          <a:r>
            <a:rPr kumimoji="1" lang="en-US" altLang="ja-JP" sz="1050" b="1">
              <a:solidFill>
                <a:schemeClr val="tx1"/>
              </a:solidFill>
            </a:rPr>
            <a:t>1</a:t>
          </a:r>
          <a:r>
            <a:rPr kumimoji="1" lang="ja-JP" altLang="en-US" sz="1050" b="1">
              <a:solidFill>
                <a:schemeClr val="tx1"/>
              </a:solidFill>
            </a:rPr>
            <a:t>本に限る。</a:t>
          </a:r>
          <a:r>
            <a:rPr kumimoji="1" lang="en-US" altLang="ja-JP" sz="1050" b="1">
              <a:solidFill>
                <a:schemeClr val="tx1"/>
              </a:solidFill>
            </a:rPr>
            <a:t>)</a:t>
          </a:r>
        </a:p>
      </xdr:txBody>
    </xdr:sp>
    <xdr:clientData fPrintsWithSheet="0"/>
  </xdr:twoCellAnchor>
  <xdr:twoCellAnchor>
    <xdr:from>
      <xdr:col>0</xdr:col>
      <xdr:colOff>28575</xdr:colOff>
      <xdr:row>1</xdr:row>
      <xdr:rowOff>19050</xdr:rowOff>
    </xdr:from>
    <xdr:to>
      <xdr:col>6</xdr:col>
      <xdr:colOff>133350</xdr:colOff>
      <xdr:row>6</xdr:row>
      <xdr:rowOff>57150</xdr:rowOff>
    </xdr:to>
    <xdr:sp macro="" textlink="">
      <xdr:nvSpPr>
        <xdr:cNvPr id="8" name="角丸四角形 7"/>
        <xdr:cNvSpPr/>
      </xdr:nvSpPr>
      <xdr:spPr>
        <a:xfrm>
          <a:off x="28575" y="190500"/>
          <a:ext cx="6410325" cy="828675"/>
        </a:xfrm>
        <a:prstGeom prst="roundRect">
          <a:avLst/>
        </a:prstGeom>
        <a:noFill/>
        <a:ln w="53975">
          <a:solidFill>
            <a:srgbClr val="FF33CC"/>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xdr:colOff>
      <xdr:row>2</xdr:row>
      <xdr:rowOff>95249</xdr:rowOff>
    </xdr:from>
    <xdr:to>
      <xdr:col>6</xdr:col>
      <xdr:colOff>638175</xdr:colOff>
      <xdr:row>5</xdr:row>
      <xdr:rowOff>76199</xdr:rowOff>
    </xdr:to>
    <xdr:sp macro="" textlink="">
      <xdr:nvSpPr>
        <xdr:cNvPr id="9" name="テキスト ボックス 8"/>
        <xdr:cNvSpPr txBox="1"/>
      </xdr:nvSpPr>
      <xdr:spPr>
        <a:xfrm>
          <a:off x="6362700" y="333374"/>
          <a:ext cx="58102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33CC"/>
              </a:solidFill>
            </a:rPr>
            <a:t>①</a:t>
          </a:r>
        </a:p>
      </xdr:txBody>
    </xdr:sp>
    <xdr:clientData/>
  </xdr:twoCellAnchor>
  <xdr:twoCellAnchor>
    <xdr:from>
      <xdr:col>0</xdr:col>
      <xdr:colOff>1</xdr:colOff>
      <xdr:row>13</xdr:row>
      <xdr:rowOff>161925</xdr:rowOff>
    </xdr:from>
    <xdr:to>
      <xdr:col>4</xdr:col>
      <xdr:colOff>95251</xdr:colOff>
      <xdr:row>19</xdr:row>
      <xdr:rowOff>38100</xdr:rowOff>
    </xdr:to>
    <xdr:sp macro="" textlink="">
      <xdr:nvSpPr>
        <xdr:cNvPr id="10" name="角丸四角形 9"/>
        <xdr:cNvSpPr/>
      </xdr:nvSpPr>
      <xdr:spPr>
        <a:xfrm>
          <a:off x="1" y="2219325"/>
          <a:ext cx="4133850" cy="904875"/>
        </a:xfrm>
        <a:prstGeom prst="roundRect">
          <a:avLst/>
        </a:prstGeom>
        <a:noFill/>
        <a:ln w="53975">
          <a:solidFill>
            <a:srgbClr val="FF33CC"/>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12</xdr:row>
      <xdr:rowOff>114299</xdr:rowOff>
    </xdr:from>
    <xdr:to>
      <xdr:col>4</xdr:col>
      <xdr:colOff>590550</xdr:colOff>
      <xdr:row>15</xdr:row>
      <xdr:rowOff>123824</xdr:rowOff>
    </xdr:to>
    <xdr:sp macro="" textlink="">
      <xdr:nvSpPr>
        <xdr:cNvPr id="11" name="テキスト ボックス 10"/>
        <xdr:cNvSpPr txBox="1"/>
      </xdr:nvSpPr>
      <xdr:spPr>
        <a:xfrm>
          <a:off x="4048125" y="2000249"/>
          <a:ext cx="58102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33CC"/>
              </a:solidFill>
            </a:rPr>
            <a:t>②</a:t>
          </a:r>
        </a:p>
      </xdr:txBody>
    </xdr:sp>
    <xdr:clientData/>
  </xdr:twoCellAnchor>
  <xdr:twoCellAnchor>
    <xdr:from>
      <xdr:col>0</xdr:col>
      <xdr:colOff>0</xdr:colOff>
      <xdr:row>31</xdr:row>
      <xdr:rowOff>142876</xdr:rowOff>
    </xdr:from>
    <xdr:to>
      <xdr:col>4</xdr:col>
      <xdr:colOff>95250</xdr:colOff>
      <xdr:row>42</xdr:row>
      <xdr:rowOff>38100</xdr:rowOff>
    </xdr:to>
    <xdr:sp macro="" textlink="">
      <xdr:nvSpPr>
        <xdr:cNvPr id="12" name="角丸四角形 11"/>
        <xdr:cNvSpPr/>
      </xdr:nvSpPr>
      <xdr:spPr>
        <a:xfrm>
          <a:off x="0" y="5076826"/>
          <a:ext cx="4133850" cy="1781174"/>
        </a:xfrm>
        <a:prstGeom prst="roundRect">
          <a:avLst/>
        </a:prstGeom>
        <a:noFill/>
        <a:ln w="53975">
          <a:solidFill>
            <a:srgbClr val="FF33CC"/>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9524</xdr:colOff>
      <xdr:row>30</xdr:row>
      <xdr:rowOff>95250</xdr:rowOff>
    </xdr:from>
    <xdr:to>
      <xdr:col>4</xdr:col>
      <xdr:colOff>590549</xdr:colOff>
      <xdr:row>33</xdr:row>
      <xdr:rowOff>104775</xdr:rowOff>
    </xdr:to>
    <xdr:sp macro="" textlink="">
      <xdr:nvSpPr>
        <xdr:cNvPr id="13" name="テキスト ボックス 12"/>
        <xdr:cNvSpPr txBox="1"/>
      </xdr:nvSpPr>
      <xdr:spPr>
        <a:xfrm>
          <a:off x="4048124" y="4857750"/>
          <a:ext cx="58102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33CC"/>
              </a:solidFill>
            </a:rPr>
            <a:t>③</a:t>
          </a:r>
        </a:p>
      </xdr:txBody>
    </xdr:sp>
    <xdr:clientData/>
  </xdr:twoCellAnchor>
  <xdr:twoCellAnchor editAs="oneCell">
    <xdr:from>
      <xdr:col>9</xdr:col>
      <xdr:colOff>9525</xdr:colOff>
      <xdr:row>3</xdr:row>
      <xdr:rowOff>28575</xdr:rowOff>
    </xdr:from>
    <xdr:to>
      <xdr:col>15</xdr:col>
      <xdr:colOff>51713</xdr:colOff>
      <xdr:row>19</xdr:row>
      <xdr:rowOff>28575</xdr:rowOff>
    </xdr:to>
    <xdr:pic>
      <xdr:nvPicPr>
        <xdr:cNvPr id="14" name="図 1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651" b="5928"/>
        <a:stretch/>
      </xdr:blipFill>
      <xdr:spPr bwMode="auto">
        <a:xfrm>
          <a:off x="8372475" y="447675"/>
          <a:ext cx="4156988" cy="2667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590550</xdr:colOff>
      <xdr:row>4</xdr:row>
      <xdr:rowOff>1</xdr:rowOff>
    </xdr:from>
    <xdr:to>
      <xdr:col>9</xdr:col>
      <xdr:colOff>0</xdr:colOff>
      <xdr:row>22</xdr:row>
      <xdr:rowOff>85725</xdr:rowOff>
    </xdr:to>
    <xdr:sp macro="" textlink="">
      <xdr:nvSpPr>
        <xdr:cNvPr id="19" name="フリーフォーム 18"/>
        <xdr:cNvSpPr/>
      </xdr:nvSpPr>
      <xdr:spPr>
        <a:xfrm>
          <a:off x="6896100" y="600076"/>
          <a:ext cx="1466850" cy="2981324"/>
        </a:xfrm>
        <a:custGeom>
          <a:avLst/>
          <a:gdLst>
            <a:gd name="connsiteX0" fmla="*/ 1466850 w 1466850"/>
            <a:gd name="connsiteY0" fmla="*/ 4086225 h 4086225"/>
            <a:gd name="connsiteX1" fmla="*/ 790575 w 1466850"/>
            <a:gd name="connsiteY1" fmla="*/ 4086225 h 4086225"/>
            <a:gd name="connsiteX2" fmla="*/ 790575 w 1466850"/>
            <a:gd name="connsiteY2" fmla="*/ 0 h 4086225"/>
            <a:gd name="connsiteX3" fmla="*/ 0 w 1466850"/>
            <a:gd name="connsiteY3" fmla="*/ 0 h 4086225"/>
          </a:gdLst>
          <a:ahLst/>
          <a:cxnLst>
            <a:cxn ang="0">
              <a:pos x="connsiteX0" y="connsiteY0"/>
            </a:cxn>
            <a:cxn ang="0">
              <a:pos x="connsiteX1" y="connsiteY1"/>
            </a:cxn>
            <a:cxn ang="0">
              <a:pos x="connsiteX2" y="connsiteY2"/>
            </a:cxn>
            <a:cxn ang="0">
              <a:pos x="connsiteX3" y="connsiteY3"/>
            </a:cxn>
          </a:cxnLst>
          <a:rect l="l" t="t" r="r" b="b"/>
          <a:pathLst>
            <a:path w="1466850" h="4086225">
              <a:moveTo>
                <a:pt x="1466850" y="4086225"/>
              </a:moveTo>
              <a:lnTo>
                <a:pt x="790575" y="4086225"/>
              </a:lnTo>
              <a:lnTo>
                <a:pt x="790575" y="0"/>
              </a:lnTo>
              <a:lnTo>
                <a:pt x="0" y="0"/>
              </a:lnTo>
            </a:path>
          </a:pathLst>
        </a:custGeom>
        <a:noFill/>
        <a:ln w="88900">
          <a:solidFill>
            <a:srgbClr val="FF33CC"/>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xdr:col>
      <xdr:colOff>19051</xdr:colOff>
      <xdr:row>30</xdr:row>
      <xdr:rowOff>38101</xdr:rowOff>
    </xdr:from>
    <xdr:to>
      <xdr:col>15</xdr:col>
      <xdr:colOff>76200</xdr:colOff>
      <xdr:row>47</xdr:row>
      <xdr:rowOff>133262</xdr:rowOff>
    </xdr:to>
    <xdr:pic>
      <xdr:nvPicPr>
        <xdr:cNvPr id="20" name="図 1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82001" y="4800601"/>
          <a:ext cx="4171949" cy="29050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19052</xdr:colOff>
      <xdr:row>53</xdr:row>
      <xdr:rowOff>28576</xdr:rowOff>
    </xdr:from>
    <xdr:to>
      <xdr:col>15</xdr:col>
      <xdr:colOff>77204</xdr:colOff>
      <xdr:row>67</xdr:row>
      <xdr:rowOff>66675</xdr:rowOff>
    </xdr:to>
    <xdr:pic>
      <xdr:nvPicPr>
        <xdr:cNvPr id="21" name="図 20"/>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382002" y="8696326"/>
          <a:ext cx="4172952" cy="2609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123825</xdr:colOff>
      <xdr:row>69</xdr:row>
      <xdr:rowOff>161926</xdr:rowOff>
    </xdr:from>
    <xdr:to>
      <xdr:col>15</xdr:col>
      <xdr:colOff>228600</xdr:colOff>
      <xdr:row>76</xdr:row>
      <xdr:rowOff>135798</xdr:rowOff>
    </xdr:to>
    <xdr:pic>
      <xdr:nvPicPr>
        <xdr:cNvPr id="22" name="図 2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486775" y="11744326"/>
          <a:ext cx="4219575" cy="1174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523875</xdr:colOff>
      <xdr:row>67</xdr:row>
      <xdr:rowOff>123825</xdr:rowOff>
    </xdr:from>
    <xdr:to>
      <xdr:col>12</xdr:col>
      <xdr:colOff>657225</xdr:colOff>
      <xdr:row>69</xdr:row>
      <xdr:rowOff>76200</xdr:rowOff>
    </xdr:to>
    <xdr:sp macro="" textlink="">
      <xdr:nvSpPr>
        <xdr:cNvPr id="23" name="下矢印 22"/>
        <xdr:cNvSpPr/>
      </xdr:nvSpPr>
      <xdr:spPr>
        <a:xfrm>
          <a:off x="10258425" y="11363325"/>
          <a:ext cx="819150" cy="2952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657224</xdr:colOff>
      <xdr:row>14</xdr:row>
      <xdr:rowOff>95250</xdr:rowOff>
    </xdr:from>
    <xdr:to>
      <xdr:col>8</xdr:col>
      <xdr:colOff>676275</xdr:colOff>
      <xdr:row>73</xdr:row>
      <xdr:rowOff>28575</xdr:rowOff>
    </xdr:to>
    <xdr:sp macro="" textlink="">
      <xdr:nvSpPr>
        <xdr:cNvPr id="24" name="フリーフォーム 23"/>
        <xdr:cNvSpPr/>
      </xdr:nvSpPr>
      <xdr:spPr>
        <a:xfrm>
          <a:off x="4695824" y="2324100"/>
          <a:ext cx="3657601" cy="9972675"/>
        </a:xfrm>
        <a:custGeom>
          <a:avLst/>
          <a:gdLst>
            <a:gd name="connsiteX0" fmla="*/ 1466850 w 1466850"/>
            <a:gd name="connsiteY0" fmla="*/ 4086225 h 4086225"/>
            <a:gd name="connsiteX1" fmla="*/ 790575 w 1466850"/>
            <a:gd name="connsiteY1" fmla="*/ 4086225 h 4086225"/>
            <a:gd name="connsiteX2" fmla="*/ 790575 w 1466850"/>
            <a:gd name="connsiteY2" fmla="*/ 0 h 4086225"/>
            <a:gd name="connsiteX3" fmla="*/ 0 w 1466850"/>
            <a:gd name="connsiteY3" fmla="*/ 0 h 4086225"/>
          </a:gdLst>
          <a:ahLst/>
          <a:cxnLst>
            <a:cxn ang="0">
              <a:pos x="connsiteX0" y="connsiteY0"/>
            </a:cxn>
            <a:cxn ang="0">
              <a:pos x="connsiteX1" y="connsiteY1"/>
            </a:cxn>
            <a:cxn ang="0">
              <a:pos x="connsiteX2" y="connsiteY2"/>
            </a:cxn>
            <a:cxn ang="0">
              <a:pos x="connsiteX3" y="connsiteY3"/>
            </a:cxn>
          </a:cxnLst>
          <a:rect l="l" t="t" r="r" b="b"/>
          <a:pathLst>
            <a:path w="1466850" h="4086225">
              <a:moveTo>
                <a:pt x="1466850" y="4086225"/>
              </a:moveTo>
              <a:lnTo>
                <a:pt x="790575" y="4086225"/>
              </a:lnTo>
              <a:lnTo>
                <a:pt x="790575" y="0"/>
              </a:lnTo>
              <a:lnTo>
                <a:pt x="0" y="0"/>
              </a:lnTo>
            </a:path>
          </a:pathLst>
        </a:custGeom>
        <a:noFill/>
        <a:ln w="88900">
          <a:solidFill>
            <a:srgbClr val="FF33CC"/>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57150</xdr:colOff>
      <xdr:row>18</xdr:row>
      <xdr:rowOff>152400</xdr:rowOff>
    </xdr:from>
    <xdr:to>
      <xdr:col>8</xdr:col>
      <xdr:colOff>638175</xdr:colOff>
      <xdr:row>22</xdr:row>
      <xdr:rowOff>95250</xdr:rowOff>
    </xdr:to>
    <xdr:sp macro="" textlink="">
      <xdr:nvSpPr>
        <xdr:cNvPr id="25" name="テキスト ボックス 24"/>
        <xdr:cNvSpPr txBox="1"/>
      </xdr:nvSpPr>
      <xdr:spPr>
        <a:xfrm>
          <a:off x="7734300" y="3067050"/>
          <a:ext cx="58102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33CC"/>
              </a:solidFill>
            </a:rPr>
            <a:t>①</a:t>
          </a:r>
        </a:p>
      </xdr:txBody>
    </xdr:sp>
    <xdr:clientData/>
  </xdr:twoCellAnchor>
  <xdr:twoCellAnchor>
    <xdr:from>
      <xdr:col>8</xdr:col>
      <xdr:colOff>76200</xdr:colOff>
      <xdr:row>70</xdr:row>
      <xdr:rowOff>28575</xdr:rowOff>
    </xdr:from>
    <xdr:to>
      <xdr:col>8</xdr:col>
      <xdr:colOff>657225</xdr:colOff>
      <xdr:row>73</xdr:row>
      <xdr:rowOff>38100</xdr:rowOff>
    </xdr:to>
    <xdr:sp macro="" textlink="">
      <xdr:nvSpPr>
        <xdr:cNvPr id="26" name="テキスト ボックス 25"/>
        <xdr:cNvSpPr txBox="1"/>
      </xdr:nvSpPr>
      <xdr:spPr>
        <a:xfrm>
          <a:off x="7753350" y="11782425"/>
          <a:ext cx="58102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33CC"/>
              </a:solidFill>
            </a:rPr>
            <a:t>②</a:t>
          </a:r>
        </a:p>
      </xdr:txBody>
    </xdr:sp>
    <xdr:clientData/>
  </xdr:twoCellAnchor>
  <xdr:twoCellAnchor editAs="oneCell">
    <xdr:from>
      <xdr:col>9</xdr:col>
      <xdr:colOff>47626</xdr:colOff>
      <xdr:row>89</xdr:row>
      <xdr:rowOff>85726</xdr:rowOff>
    </xdr:from>
    <xdr:to>
      <xdr:col>14</xdr:col>
      <xdr:colOff>657226</xdr:colOff>
      <xdr:row>106</xdr:row>
      <xdr:rowOff>133350</xdr:rowOff>
    </xdr:to>
    <xdr:pic>
      <xdr:nvPicPr>
        <xdr:cNvPr id="27" name="図 26"/>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2244" r="2587"/>
        <a:stretch/>
      </xdr:blipFill>
      <xdr:spPr bwMode="auto">
        <a:xfrm>
          <a:off x="8410576" y="15097126"/>
          <a:ext cx="4038600" cy="2962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95250</xdr:colOff>
      <xdr:row>33</xdr:row>
      <xdr:rowOff>133350</xdr:rowOff>
    </xdr:from>
    <xdr:to>
      <xdr:col>9</xdr:col>
      <xdr:colOff>0</xdr:colOff>
      <xdr:row>89</xdr:row>
      <xdr:rowOff>133350</xdr:rowOff>
    </xdr:to>
    <xdr:sp macro="" textlink="">
      <xdr:nvSpPr>
        <xdr:cNvPr id="28" name="フリーフォーム 27"/>
        <xdr:cNvSpPr/>
      </xdr:nvSpPr>
      <xdr:spPr>
        <a:xfrm>
          <a:off x="4133850" y="5410200"/>
          <a:ext cx="4229100" cy="9734550"/>
        </a:xfrm>
        <a:custGeom>
          <a:avLst/>
          <a:gdLst>
            <a:gd name="connsiteX0" fmla="*/ 1466850 w 1466850"/>
            <a:gd name="connsiteY0" fmla="*/ 4086225 h 4086225"/>
            <a:gd name="connsiteX1" fmla="*/ 790575 w 1466850"/>
            <a:gd name="connsiteY1" fmla="*/ 4086225 h 4086225"/>
            <a:gd name="connsiteX2" fmla="*/ 790575 w 1466850"/>
            <a:gd name="connsiteY2" fmla="*/ 0 h 4086225"/>
            <a:gd name="connsiteX3" fmla="*/ 0 w 1466850"/>
            <a:gd name="connsiteY3" fmla="*/ 0 h 4086225"/>
          </a:gdLst>
          <a:ahLst/>
          <a:cxnLst>
            <a:cxn ang="0">
              <a:pos x="connsiteX0" y="connsiteY0"/>
            </a:cxn>
            <a:cxn ang="0">
              <a:pos x="connsiteX1" y="connsiteY1"/>
            </a:cxn>
            <a:cxn ang="0">
              <a:pos x="connsiteX2" y="connsiteY2"/>
            </a:cxn>
            <a:cxn ang="0">
              <a:pos x="connsiteX3" y="connsiteY3"/>
            </a:cxn>
          </a:cxnLst>
          <a:rect l="l" t="t" r="r" b="b"/>
          <a:pathLst>
            <a:path w="1466850" h="4086225">
              <a:moveTo>
                <a:pt x="1466850" y="4086225"/>
              </a:moveTo>
              <a:lnTo>
                <a:pt x="790575" y="4086225"/>
              </a:lnTo>
              <a:lnTo>
                <a:pt x="790575" y="0"/>
              </a:lnTo>
              <a:lnTo>
                <a:pt x="0" y="0"/>
              </a:lnTo>
            </a:path>
          </a:pathLst>
        </a:custGeom>
        <a:noFill/>
        <a:ln w="88900">
          <a:solidFill>
            <a:srgbClr val="FF33CC"/>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57150</xdr:colOff>
      <xdr:row>86</xdr:row>
      <xdr:rowOff>114300</xdr:rowOff>
    </xdr:from>
    <xdr:to>
      <xdr:col>8</xdr:col>
      <xdr:colOff>638175</xdr:colOff>
      <xdr:row>89</xdr:row>
      <xdr:rowOff>123825</xdr:rowOff>
    </xdr:to>
    <xdr:sp macro="" textlink="">
      <xdr:nvSpPr>
        <xdr:cNvPr id="29" name="テキスト ボックス 28"/>
        <xdr:cNvSpPr txBox="1"/>
      </xdr:nvSpPr>
      <xdr:spPr>
        <a:xfrm>
          <a:off x="7734300" y="14611350"/>
          <a:ext cx="58102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33CC"/>
              </a:solidFill>
            </a:rPr>
            <a:t>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H59"/>
  <sheetViews>
    <sheetView showGridLines="0" tabSelected="1" topLeftCell="A4" zoomScaleNormal="100" workbookViewId="0">
      <selection activeCell="B56" sqref="B56"/>
    </sheetView>
  </sheetViews>
  <sheetFormatPr defaultRowHeight="13.5" x14ac:dyDescent="0.15"/>
  <cols>
    <col min="1" max="1" width="17" customWidth="1"/>
    <col min="2" max="2" width="14.625" customWidth="1"/>
    <col min="3" max="3" width="10" style="6" customWidth="1"/>
    <col min="4" max="4" width="11.375" customWidth="1"/>
    <col min="5" max="5" width="12.75" customWidth="1"/>
    <col min="6" max="6" width="17" customWidth="1"/>
  </cols>
  <sheetData>
    <row r="1" spans="1:6" x14ac:dyDescent="0.15">
      <c r="A1" s="17" t="s">
        <v>34</v>
      </c>
    </row>
    <row r="2" spans="1:6" ht="5.25" customHeight="1" x14ac:dyDescent="0.15"/>
    <row r="3" spans="1:6" ht="14.25" thickBot="1" x14ac:dyDescent="0.2">
      <c r="A3" s="14" t="s">
        <v>28</v>
      </c>
      <c r="B3" s="14" t="s">
        <v>29</v>
      </c>
      <c r="C3" s="2" t="s">
        <v>12</v>
      </c>
      <c r="D3" s="1" t="s">
        <v>0</v>
      </c>
      <c r="E3" s="1" t="s">
        <v>14</v>
      </c>
      <c r="F3" s="1" t="s">
        <v>21</v>
      </c>
    </row>
    <row r="4" spans="1:6" ht="14.25" thickBot="1" x14ac:dyDescent="0.2">
      <c r="A4" s="18"/>
      <c r="B4" s="18"/>
      <c r="C4" s="15">
        <f>(B4+SQRT(A4))/2</f>
        <v>0</v>
      </c>
      <c r="D4" s="2">
        <f>2.5*(1-A6)</f>
        <v>2.5</v>
      </c>
      <c r="E4" s="4">
        <f>ROUNDUP(C4*1.5*0.25*D4,3)</f>
        <v>0</v>
      </c>
      <c r="F4" s="3" t="str">
        <f>IF(E6-E4&lt;0,E6-E4,"-")</f>
        <v>-</v>
      </c>
    </row>
    <row r="5" spans="1:6" ht="14.25" thickBot="1" x14ac:dyDescent="0.2">
      <c r="A5" s="16" t="s">
        <v>27</v>
      </c>
      <c r="C5" s="11"/>
      <c r="D5" s="12"/>
      <c r="E5" s="1" t="s">
        <v>33</v>
      </c>
      <c r="F5" s="1" t="s">
        <v>11</v>
      </c>
    </row>
    <row r="6" spans="1:6" ht="14.25" thickBot="1" x14ac:dyDescent="0.2">
      <c r="A6" s="19"/>
      <c r="E6" s="5">
        <f>ROUNDDOWN(D14+D19+D23+D26+D32+D37+D42+D48+D53+D58,3)</f>
        <v>0</v>
      </c>
      <c r="F6" s="3" t="str">
        <f>IF(E4&lt;=E6,"OK","NG")</f>
        <v>OK</v>
      </c>
    </row>
    <row r="8" spans="1:6" x14ac:dyDescent="0.15">
      <c r="A8" s="17" t="s">
        <v>32</v>
      </c>
    </row>
    <row r="9" spans="1:6" ht="5.25" customHeight="1" x14ac:dyDescent="0.15"/>
    <row r="10" spans="1:6" x14ac:dyDescent="0.15">
      <c r="A10" s="1" t="s">
        <v>24</v>
      </c>
      <c r="B10" s="1" t="s">
        <v>2</v>
      </c>
      <c r="C10" s="2" t="s">
        <v>20</v>
      </c>
      <c r="D10" s="1" t="s">
        <v>15</v>
      </c>
    </row>
    <row r="11" spans="1:6" x14ac:dyDescent="0.15">
      <c r="A11" s="1" t="s">
        <v>1</v>
      </c>
      <c r="B11" s="20"/>
      <c r="C11" s="2">
        <v>0.121</v>
      </c>
      <c r="D11" s="2">
        <f>ROUNDDOWN(B11*C11,3)</f>
        <v>0</v>
      </c>
    </row>
    <row r="12" spans="1:6" x14ac:dyDescent="0.15">
      <c r="A12" s="1" t="s">
        <v>3</v>
      </c>
      <c r="B12" s="20"/>
      <c r="C12" s="2">
        <v>3.5999999999999997E-2</v>
      </c>
      <c r="D12" s="2">
        <f>ROUNDDOWN(B12*C12,3)</f>
        <v>0</v>
      </c>
    </row>
    <row r="13" spans="1:6" x14ac:dyDescent="0.15">
      <c r="A13" s="1" t="s">
        <v>4</v>
      </c>
      <c r="B13" s="20"/>
      <c r="C13" s="2">
        <v>8.9999999999999993E-3</v>
      </c>
      <c r="D13" s="2">
        <f>ROUNDDOWN(B13*C13,3)</f>
        <v>0</v>
      </c>
    </row>
    <row r="14" spans="1:6" x14ac:dyDescent="0.15">
      <c r="A14" s="1" t="s">
        <v>16</v>
      </c>
      <c r="B14" s="2">
        <f>SUM(B11:B13)</f>
        <v>0</v>
      </c>
      <c r="C14" s="2"/>
      <c r="D14" s="5">
        <f>SUM(D11:D13)</f>
        <v>0</v>
      </c>
    </row>
    <row r="15" spans="1:6" x14ac:dyDescent="0.15">
      <c r="A15" s="1" t="s">
        <v>13</v>
      </c>
      <c r="B15" s="2" t="s">
        <v>2</v>
      </c>
      <c r="C15" s="2" t="s">
        <v>20</v>
      </c>
      <c r="D15" s="1" t="s">
        <v>15</v>
      </c>
    </row>
    <row r="16" spans="1:6" x14ac:dyDescent="0.15">
      <c r="A16" s="1" t="s">
        <v>1</v>
      </c>
      <c r="B16" s="20"/>
      <c r="C16" s="2">
        <v>0.152</v>
      </c>
      <c r="D16" s="2">
        <f>ROUNDDOWN(B16*C16,3)</f>
        <v>0</v>
      </c>
    </row>
    <row r="17" spans="1:8" x14ac:dyDescent="0.15">
      <c r="A17" s="1" t="s">
        <v>3</v>
      </c>
      <c r="B17" s="20"/>
      <c r="C17" s="2">
        <v>4.5999999999999999E-2</v>
      </c>
      <c r="D17" s="2">
        <f>ROUNDDOWN(B17*C17,3)</f>
        <v>0</v>
      </c>
    </row>
    <row r="18" spans="1:8" x14ac:dyDescent="0.15">
      <c r="A18" s="1" t="s">
        <v>4</v>
      </c>
      <c r="B18" s="20"/>
      <c r="C18" s="2">
        <v>1.2E-2</v>
      </c>
      <c r="D18" s="2">
        <f>ROUNDDOWN(B18*C18,3)</f>
        <v>0</v>
      </c>
    </row>
    <row r="19" spans="1:8" x14ac:dyDescent="0.15">
      <c r="A19" s="1" t="s">
        <v>16</v>
      </c>
      <c r="B19" s="2">
        <f>SUM(B16:B18)</f>
        <v>0</v>
      </c>
      <c r="C19" s="2"/>
      <c r="D19" s="5">
        <f>SUM(D16:D18)</f>
        <v>0</v>
      </c>
    </row>
    <row r="20" spans="1:8" ht="5.25" customHeight="1" x14ac:dyDescent="0.15">
      <c r="B20" s="6"/>
    </row>
    <row r="21" spans="1:8" x14ac:dyDescent="0.15">
      <c r="A21" s="1" t="s">
        <v>5</v>
      </c>
      <c r="B21" s="2" t="s">
        <v>2</v>
      </c>
      <c r="C21" s="2" t="s">
        <v>20</v>
      </c>
      <c r="D21" s="1" t="s">
        <v>15</v>
      </c>
      <c r="F21" t="s">
        <v>17</v>
      </c>
    </row>
    <row r="22" spans="1:8" x14ac:dyDescent="0.15">
      <c r="A22" s="1" t="s">
        <v>1</v>
      </c>
      <c r="B22" s="13">
        <f>G24</f>
        <v>0</v>
      </c>
      <c r="C22" s="6">
        <v>0.152</v>
      </c>
      <c r="D22" s="2">
        <f>ROUNDDOWN(B22*C22,3)</f>
        <v>0</v>
      </c>
      <c r="F22" s="1" t="s">
        <v>31</v>
      </c>
      <c r="G22" s="22"/>
      <c r="H22" s="9">
        <f>ROUNDDOWN(G22/3,0)*12</f>
        <v>0</v>
      </c>
    </row>
    <row r="23" spans="1:8" x14ac:dyDescent="0.15">
      <c r="A23" s="1" t="s">
        <v>16</v>
      </c>
      <c r="B23" s="2">
        <f>SUM(B22)</f>
        <v>0</v>
      </c>
      <c r="C23" s="2"/>
      <c r="D23" s="5">
        <f>SUM(D22)</f>
        <v>0</v>
      </c>
      <c r="F23" s="1" t="s">
        <v>30</v>
      </c>
      <c r="G23" s="22"/>
    </row>
    <row r="24" spans="1:8" x14ac:dyDescent="0.15">
      <c r="A24" s="1" t="s">
        <v>6</v>
      </c>
      <c r="B24" s="2" t="s">
        <v>2</v>
      </c>
      <c r="C24" s="2" t="s">
        <v>20</v>
      </c>
      <c r="D24" s="1" t="s">
        <v>15</v>
      </c>
      <c r="F24" s="1" t="s">
        <v>18</v>
      </c>
      <c r="G24" s="8">
        <f>IF(H22&gt;G23,G23,H22)</f>
        <v>0</v>
      </c>
    </row>
    <row r="25" spans="1:8" x14ac:dyDescent="0.15">
      <c r="A25" s="1" t="s">
        <v>1</v>
      </c>
      <c r="B25" s="20"/>
      <c r="C25" s="6">
        <v>0.152</v>
      </c>
      <c r="D25" s="2">
        <f>ROUNDDOWN(B25*C25,3)</f>
        <v>0</v>
      </c>
    </row>
    <row r="26" spans="1:8" x14ac:dyDescent="0.15">
      <c r="A26" s="1" t="s">
        <v>16</v>
      </c>
      <c r="B26" s="2">
        <f>SUM(B25)</f>
        <v>0</v>
      </c>
      <c r="C26" s="2"/>
      <c r="D26" s="5">
        <f>SUM(D25)</f>
        <v>0</v>
      </c>
    </row>
    <row r="27" spans="1:8" ht="5.25" customHeight="1" x14ac:dyDescent="0.15">
      <c r="B27" s="6"/>
    </row>
    <row r="28" spans="1:8" x14ac:dyDescent="0.15">
      <c r="A28" s="1" t="s">
        <v>22</v>
      </c>
      <c r="B28" s="7" t="s">
        <v>8</v>
      </c>
      <c r="C28" s="2" t="s">
        <v>20</v>
      </c>
      <c r="D28" s="1" t="s">
        <v>15</v>
      </c>
    </row>
    <row r="29" spans="1:8" x14ac:dyDescent="0.15">
      <c r="A29" s="1" t="s">
        <v>1</v>
      </c>
      <c r="B29" s="21"/>
      <c r="C29" s="2">
        <v>0.03</v>
      </c>
      <c r="D29" s="2">
        <f>ROUNDDOWN(B29*C29,3)</f>
        <v>0</v>
      </c>
    </row>
    <row r="30" spans="1:8" x14ac:dyDescent="0.15">
      <c r="A30" s="1" t="s">
        <v>3</v>
      </c>
      <c r="B30" s="21"/>
      <c r="C30" s="2">
        <v>8.9999999999999993E-3</v>
      </c>
      <c r="D30" s="2">
        <f>ROUNDDOWN(B30*C30,3)</f>
        <v>0</v>
      </c>
    </row>
    <row r="31" spans="1:8" x14ac:dyDescent="0.15">
      <c r="A31" s="1" t="s">
        <v>4</v>
      </c>
      <c r="B31" s="21"/>
      <c r="C31" s="2">
        <v>2E-3</v>
      </c>
      <c r="D31" s="2">
        <f>ROUNDDOWN(B31*C31,3)</f>
        <v>0</v>
      </c>
    </row>
    <row r="32" spans="1:8" x14ac:dyDescent="0.15">
      <c r="A32" s="1" t="s">
        <v>16</v>
      </c>
      <c r="B32" s="7">
        <f>SUM(B29:B31)</f>
        <v>0</v>
      </c>
      <c r="C32" s="2"/>
      <c r="D32" s="5">
        <f>SUM(D29:D31)</f>
        <v>0</v>
      </c>
    </row>
    <row r="33" spans="1:4" x14ac:dyDescent="0.15">
      <c r="A33" s="1" t="s">
        <v>7</v>
      </c>
      <c r="B33" s="7" t="s">
        <v>8</v>
      </c>
      <c r="C33" s="2" t="s">
        <v>20</v>
      </c>
      <c r="D33" s="1" t="s">
        <v>15</v>
      </c>
    </row>
    <row r="34" spans="1:4" x14ac:dyDescent="0.15">
      <c r="A34" s="1" t="s">
        <v>1</v>
      </c>
      <c r="B34" s="21"/>
      <c r="C34" s="2">
        <v>0.505</v>
      </c>
      <c r="D34" s="2">
        <f>ROUNDDOWN(B34*C34,3)</f>
        <v>0</v>
      </c>
    </row>
    <row r="35" spans="1:4" x14ac:dyDescent="0.15">
      <c r="A35" s="1" t="s">
        <v>3</v>
      </c>
      <c r="B35" s="21"/>
      <c r="C35" s="2">
        <v>0.23599999999999999</v>
      </c>
      <c r="D35" s="2">
        <f>ROUNDDOWN(B35*C35,3)</f>
        <v>0</v>
      </c>
    </row>
    <row r="36" spans="1:4" x14ac:dyDescent="0.15">
      <c r="A36" s="1" t="s">
        <v>4</v>
      </c>
      <c r="B36" s="21"/>
      <c r="C36" s="2">
        <v>8.7999999999999995E-2</v>
      </c>
      <c r="D36" s="2">
        <f>ROUNDDOWN(B36*C36,3)</f>
        <v>0</v>
      </c>
    </row>
    <row r="37" spans="1:4" x14ac:dyDescent="0.15">
      <c r="A37" s="1" t="s">
        <v>16</v>
      </c>
      <c r="B37" s="7">
        <f>SUM(B34:B36)</f>
        <v>0</v>
      </c>
      <c r="C37" s="2"/>
      <c r="D37" s="5">
        <f>SUM(D34:D36)</f>
        <v>0</v>
      </c>
    </row>
    <row r="38" spans="1:4" x14ac:dyDescent="0.15">
      <c r="A38" s="1" t="s">
        <v>9</v>
      </c>
      <c r="B38" s="7" t="s">
        <v>8</v>
      </c>
      <c r="C38" s="2" t="s">
        <v>20</v>
      </c>
      <c r="D38" s="1" t="s">
        <v>15</v>
      </c>
    </row>
    <row r="39" spans="1:4" x14ac:dyDescent="0.15">
      <c r="A39" s="1" t="s">
        <v>1</v>
      </c>
      <c r="B39" s="21"/>
      <c r="C39" s="2">
        <v>1.7729999999999999</v>
      </c>
      <c r="D39" s="2">
        <f>ROUNDDOWN(B39*C39,3)</f>
        <v>0</v>
      </c>
    </row>
    <row r="40" spans="1:4" x14ac:dyDescent="0.15">
      <c r="A40" s="1" t="s">
        <v>3</v>
      </c>
      <c r="B40" s="21"/>
      <c r="C40" s="2">
        <v>0.83099999999999996</v>
      </c>
      <c r="D40" s="2">
        <f>ROUNDDOWN(B40*C40,3)</f>
        <v>0</v>
      </c>
    </row>
    <row r="41" spans="1:4" x14ac:dyDescent="0.15">
      <c r="A41" s="1" t="s">
        <v>4</v>
      </c>
      <c r="B41" s="21"/>
      <c r="C41" s="2">
        <v>0.312</v>
      </c>
      <c r="D41" s="2">
        <f>ROUNDDOWN(B41*C41,3)</f>
        <v>0</v>
      </c>
    </row>
    <row r="42" spans="1:4" x14ac:dyDescent="0.15">
      <c r="A42" s="1" t="s">
        <v>16</v>
      </c>
      <c r="B42" s="7">
        <f>SUM(B39:B41)</f>
        <v>0</v>
      </c>
      <c r="C42" s="2"/>
      <c r="D42" s="5">
        <f>SUM(D39:D41)</f>
        <v>0</v>
      </c>
    </row>
    <row r="43" spans="1:4" ht="5.25" customHeight="1" x14ac:dyDescent="0.15">
      <c r="B43" s="6"/>
    </row>
    <row r="44" spans="1:4" x14ac:dyDescent="0.15">
      <c r="A44" s="1" t="s">
        <v>10</v>
      </c>
      <c r="B44" s="2" t="s">
        <v>2</v>
      </c>
      <c r="C44" s="2" t="s">
        <v>20</v>
      </c>
      <c r="D44" s="1" t="s">
        <v>15</v>
      </c>
    </row>
    <row r="45" spans="1:4" x14ac:dyDescent="0.15">
      <c r="A45" s="1" t="s">
        <v>1</v>
      </c>
      <c r="B45" s="20"/>
      <c r="C45" s="2">
        <v>0.29499999999999998</v>
      </c>
      <c r="D45" s="2">
        <f>ROUNDDOWN(B45*C45,3)</f>
        <v>0</v>
      </c>
    </row>
    <row r="46" spans="1:4" x14ac:dyDescent="0.15">
      <c r="A46" s="1" t="s">
        <v>3</v>
      </c>
      <c r="B46" s="20"/>
      <c r="C46" s="2">
        <v>0.13800000000000001</v>
      </c>
      <c r="D46" s="2">
        <f>ROUNDDOWN(B46*C46,3)</f>
        <v>0</v>
      </c>
    </row>
    <row r="47" spans="1:4" x14ac:dyDescent="0.15">
      <c r="A47" s="1" t="s">
        <v>4</v>
      </c>
      <c r="B47" s="20"/>
      <c r="C47" s="2">
        <v>5.1999999999999998E-2</v>
      </c>
      <c r="D47" s="2">
        <f>ROUNDDOWN(B47*C47,3)</f>
        <v>0</v>
      </c>
    </row>
    <row r="48" spans="1:4" x14ac:dyDescent="0.15">
      <c r="A48" s="1" t="s">
        <v>16</v>
      </c>
      <c r="B48" s="2">
        <f>SUM(B45:B47)</f>
        <v>0</v>
      </c>
      <c r="C48" s="2"/>
      <c r="D48" s="5">
        <f>SUM(D45:D47)</f>
        <v>0</v>
      </c>
    </row>
    <row r="49" spans="1:5" ht="5.25" customHeight="1" x14ac:dyDescent="0.15"/>
    <row r="50" spans="1:5" x14ac:dyDescent="0.15">
      <c r="A50" t="s">
        <v>23</v>
      </c>
    </row>
    <row r="51" spans="1:5" ht="27" x14ac:dyDescent="0.15">
      <c r="A51" s="10" t="s">
        <v>19</v>
      </c>
      <c r="B51" s="2" t="s">
        <v>2</v>
      </c>
      <c r="C51" s="2" t="s">
        <v>20</v>
      </c>
      <c r="D51" s="1" t="s">
        <v>15</v>
      </c>
    </row>
    <row r="52" spans="1:5" x14ac:dyDescent="0.15">
      <c r="A52" s="1" t="s">
        <v>1</v>
      </c>
      <c r="B52" s="20"/>
      <c r="C52" s="6">
        <f>C25*0.5</f>
        <v>7.5999999999999998E-2</v>
      </c>
      <c r="D52" s="2">
        <f>ROUNDDOWN(B52*C52,3)</f>
        <v>0</v>
      </c>
    </row>
    <row r="53" spans="1:5" x14ac:dyDescent="0.15">
      <c r="A53" s="1" t="s">
        <v>16</v>
      </c>
      <c r="B53" s="2">
        <f>SUM(B52)</f>
        <v>0</v>
      </c>
      <c r="C53" s="2"/>
      <c r="D53" s="5">
        <f>SUM(D52)</f>
        <v>0</v>
      </c>
      <c r="E53" t="s">
        <v>25</v>
      </c>
    </row>
    <row r="54" spans="1:5" ht="27" customHeight="1" x14ac:dyDescent="0.15">
      <c r="A54" s="10" t="s">
        <v>57</v>
      </c>
      <c r="B54" s="7" t="s">
        <v>8</v>
      </c>
      <c r="C54" s="2" t="s">
        <v>20</v>
      </c>
      <c r="D54" s="1" t="s">
        <v>15</v>
      </c>
    </row>
    <row r="55" spans="1:5" x14ac:dyDescent="0.15">
      <c r="A55" s="1" t="s">
        <v>1</v>
      </c>
      <c r="B55" s="21"/>
      <c r="C55" s="2">
        <f>C39*1</f>
        <v>1.7729999999999999</v>
      </c>
      <c r="D55" s="2">
        <f>ROUNDDOWN(B55*C55,3)</f>
        <v>0</v>
      </c>
    </row>
    <row r="56" spans="1:5" x14ac:dyDescent="0.15">
      <c r="A56" s="1" t="s">
        <v>3</v>
      </c>
      <c r="B56" s="21"/>
      <c r="C56" s="2">
        <f>C40*1</f>
        <v>0.83099999999999996</v>
      </c>
      <c r="D56" s="2">
        <f>ROUNDDOWN(B56*C56,3)</f>
        <v>0</v>
      </c>
    </row>
    <row r="57" spans="1:5" x14ac:dyDescent="0.15">
      <c r="A57" s="1" t="s">
        <v>4</v>
      </c>
      <c r="B57" s="21"/>
      <c r="C57" s="2">
        <f>C41*1</f>
        <v>0.312</v>
      </c>
      <c r="D57" s="2">
        <f>ROUNDDOWN(B57*C57,3)</f>
        <v>0</v>
      </c>
    </row>
    <row r="58" spans="1:5" x14ac:dyDescent="0.15">
      <c r="A58" s="1" t="s">
        <v>16</v>
      </c>
      <c r="B58" s="7">
        <f>SUM(B55:B57)</f>
        <v>0</v>
      </c>
      <c r="C58" s="2"/>
      <c r="D58" s="5">
        <f>SUM(D55:D57)</f>
        <v>0</v>
      </c>
      <c r="E58" t="s">
        <v>26</v>
      </c>
    </row>
    <row r="59" spans="1:5" x14ac:dyDescent="0.15">
      <c r="B59" s="25" t="str">
        <f>IF(B58=0,"",IF(B58=1,"↑赤色のセルには入力しないでください","↑小計が「1」になるようにしてください"))</f>
        <v/>
      </c>
    </row>
  </sheetData>
  <sheetProtection algorithmName="SHA-512" hashValue="DhqpiqvhK0D8h//nwzoqVXT4VnkRuuVTiuWR7vTlMS5VwTXtonBhDN2xKzCJaOe4/+PxJ5/nqNeGFV3z+qBmiA==" saltValue="8Y2SCgzxxyIVvBtkatisGw==" spinCount="100000" sheet="1" objects="1" scenarios="1" selectLockedCells="1"/>
  <protectedRanges>
    <protectedRange sqref="A4:B4 A6 B45:B47 B16:B18 B22 B25 B34:B36 B39:B41 B11:B13 B29:B31 B52 B55:B57" name="範囲1"/>
  </protectedRanges>
  <dataConsolidate/>
  <phoneticPr fontId="1"/>
  <conditionalFormatting sqref="F6">
    <cfRule type="cellIs" dxfId="10" priority="6" operator="equal">
      <formula>"OK"</formula>
    </cfRule>
    <cfRule type="cellIs" dxfId="9" priority="7" operator="equal">
      <formula>"NG"</formula>
    </cfRule>
  </conditionalFormatting>
  <conditionalFormatting sqref="F4">
    <cfRule type="cellIs" dxfId="8" priority="4" operator="equal">
      <formula>"-"</formula>
    </cfRule>
    <cfRule type="cellIs" dxfId="7" priority="5" operator="notEqual">
      <formula>"-"</formula>
    </cfRule>
  </conditionalFormatting>
  <conditionalFormatting sqref="B56:B57">
    <cfRule type="expression" dxfId="6" priority="3">
      <formula>$B$55=1</formula>
    </cfRule>
  </conditionalFormatting>
  <conditionalFormatting sqref="B55 B57">
    <cfRule type="expression" dxfId="5" priority="2">
      <formula>$B$56=1</formula>
    </cfRule>
  </conditionalFormatting>
  <conditionalFormatting sqref="B55:B56">
    <cfRule type="expression" dxfId="4" priority="1">
      <formula>$B$57=1</formula>
    </cfRule>
  </conditionalFormatting>
  <dataValidations count="1">
    <dataValidation type="whole" allowBlank="1" showInputMessage="1" showErrorMessage="1" errorTitle="加算は1本のみできます。" sqref="B55:B57">
      <formula1>0</formula1>
      <formula2>1</formula2>
    </dataValidation>
  </dataValidations>
  <pageMargins left="0.70866141732283472" right="0.51181102362204722" top="0.74803149606299213" bottom="0.74803149606299213" header="0.31496062992125984" footer="0.31496062992125984"/>
  <pageSetup paperSize="9" scale="99" orientation="portrait" r:id="rId1"/>
  <headerFooter>
    <oddHeader>&amp;L&amp;16緑地等計算書</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fitToPage="1"/>
  </sheetPr>
  <dimension ref="A1:Q111"/>
  <sheetViews>
    <sheetView showGridLines="0" view="pageBreakPreview" zoomScale="60" zoomScaleNormal="100" workbookViewId="0">
      <selection activeCell="A4" sqref="A4"/>
    </sheetView>
  </sheetViews>
  <sheetFormatPr defaultRowHeight="13.5" x14ac:dyDescent="0.15"/>
  <cols>
    <col min="1" max="1" width="17" customWidth="1"/>
    <col min="2" max="2" width="14.625" customWidth="1"/>
    <col min="3" max="3" width="10" style="6" customWidth="1"/>
    <col min="4" max="4" width="11.375" customWidth="1"/>
    <col min="5" max="5" width="12.75" customWidth="1"/>
    <col min="6" max="6" width="17" customWidth="1"/>
  </cols>
  <sheetData>
    <row r="1" spans="1:10" x14ac:dyDescent="0.15">
      <c r="A1" s="17" t="s">
        <v>34</v>
      </c>
    </row>
    <row r="2" spans="1:10" ht="5.25" customHeight="1" x14ac:dyDescent="0.15"/>
    <row r="3" spans="1:10" ht="14.25" thickBot="1" x14ac:dyDescent="0.2">
      <c r="A3" s="14" t="s">
        <v>28</v>
      </c>
      <c r="B3" s="14" t="s">
        <v>29</v>
      </c>
      <c r="C3" s="2" t="s">
        <v>12</v>
      </c>
      <c r="D3" s="1" t="s">
        <v>0</v>
      </c>
      <c r="E3" s="1" t="s">
        <v>14</v>
      </c>
      <c r="F3" s="1" t="s">
        <v>21</v>
      </c>
      <c r="J3" s="17" t="s">
        <v>38</v>
      </c>
    </row>
    <row r="4" spans="1:10" ht="14.25" thickBot="1" x14ac:dyDescent="0.2">
      <c r="A4" s="18">
        <v>600</v>
      </c>
      <c r="B4" s="18">
        <v>50</v>
      </c>
      <c r="C4" s="15">
        <f>(B4+SQRT(A4))/2</f>
        <v>37.247448713915887</v>
      </c>
      <c r="D4" s="2">
        <f>2.5*(1-A6)</f>
        <v>1.5</v>
      </c>
      <c r="E4" s="4">
        <f>ROUNDUP(C4*1.5*0.25*D4,3)</f>
        <v>20.952000000000002</v>
      </c>
      <c r="F4" s="3" t="str">
        <f>IF(E6-E4&lt;0,E6-E4,"-")</f>
        <v>-</v>
      </c>
    </row>
    <row r="5" spans="1:10" ht="14.25" thickBot="1" x14ac:dyDescent="0.2">
      <c r="A5" s="16" t="s">
        <v>27</v>
      </c>
      <c r="C5" s="11"/>
      <c r="D5" s="12"/>
      <c r="E5" s="1" t="s">
        <v>33</v>
      </c>
      <c r="F5" s="1" t="s">
        <v>11</v>
      </c>
    </row>
    <row r="6" spans="1:10" ht="14.25" thickBot="1" x14ac:dyDescent="0.2">
      <c r="A6" s="19">
        <v>0.4</v>
      </c>
      <c r="E6" s="5">
        <f>ROUNDDOWN(D14+D19+D23+D26+D32+D37+D42+D48+D53+D58,3)</f>
        <v>21.991</v>
      </c>
      <c r="F6" s="3" t="str">
        <f>IF(E4&lt;=E6,"OK","NG")</f>
        <v>OK</v>
      </c>
    </row>
    <row r="8" spans="1:10" x14ac:dyDescent="0.15">
      <c r="A8" s="17" t="s">
        <v>32</v>
      </c>
    </row>
    <row r="9" spans="1:10" ht="5.25" customHeight="1" x14ac:dyDescent="0.15"/>
    <row r="10" spans="1:10" x14ac:dyDescent="0.15">
      <c r="A10" s="1" t="s">
        <v>24</v>
      </c>
      <c r="B10" s="1" t="s">
        <v>2</v>
      </c>
      <c r="C10" s="2" t="s">
        <v>20</v>
      </c>
      <c r="D10" s="1" t="s">
        <v>15</v>
      </c>
    </row>
    <row r="11" spans="1:10" x14ac:dyDescent="0.15">
      <c r="A11" s="1" t="s">
        <v>1</v>
      </c>
      <c r="B11" s="20"/>
      <c r="C11" s="2">
        <v>0.121</v>
      </c>
      <c r="D11" s="2">
        <f>ROUNDDOWN(B11*C11,3)</f>
        <v>0</v>
      </c>
    </row>
    <row r="12" spans="1:10" x14ac:dyDescent="0.15">
      <c r="A12" s="1" t="s">
        <v>3</v>
      </c>
      <c r="B12" s="20"/>
      <c r="C12" s="2">
        <v>3.5999999999999997E-2</v>
      </c>
      <c r="D12" s="2">
        <f>ROUNDDOWN(B12*C12,3)</f>
        <v>0</v>
      </c>
    </row>
    <row r="13" spans="1:10" x14ac:dyDescent="0.15">
      <c r="A13" s="1" t="s">
        <v>4</v>
      </c>
      <c r="B13" s="20"/>
      <c r="C13" s="2">
        <v>8.9999999999999993E-3</v>
      </c>
      <c r="D13" s="2">
        <f>ROUNDDOWN(B13*C13,3)</f>
        <v>0</v>
      </c>
    </row>
    <row r="14" spans="1:10" x14ac:dyDescent="0.15">
      <c r="A14" s="1" t="s">
        <v>16</v>
      </c>
      <c r="B14" s="2">
        <f>SUM(B11:B13)</f>
        <v>0</v>
      </c>
      <c r="C14" s="2"/>
      <c r="D14" s="5">
        <f>SUM(D11:D13)</f>
        <v>0</v>
      </c>
    </row>
    <row r="15" spans="1:10" x14ac:dyDescent="0.15">
      <c r="A15" s="1" t="s">
        <v>13</v>
      </c>
      <c r="B15" s="2" t="s">
        <v>2</v>
      </c>
      <c r="C15" s="2" t="s">
        <v>20</v>
      </c>
      <c r="D15" s="1" t="s">
        <v>15</v>
      </c>
    </row>
    <row r="16" spans="1:10" x14ac:dyDescent="0.15">
      <c r="A16" s="1" t="s">
        <v>1</v>
      </c>
      <c r="B16" s="20">
        <v>63.006</v>
      </c>
      <c r="C16" s="2">
        <v>0.152</v>
      </c>
      <c r="D16" s="2">
        <f>ROUNDDOWN(B16*C16,3)</f>
        <v>9.5760000000000005</v>
      </c>
    </row>
    <row r="17" spans="1:10" x14ac:dyDescent="0.15">
      <c r="A17" s="1" t="s">
        <v>3</v>
      </c>
      <c r="B17" s="20">
        <v>8.1</v>
      </c>
      <c r="C17" s="2">
        <v>4.5999999999999999E-2</v>
      </c>
      <c r="D17" s="2">
        <f>ROUNDDOWN(B17*C17,3)</f>
        <v>0.372</v>
      </c>
    </row>
    <row r="18" spans="1:10" x14ac:dyDescent="0.15">
      <c r="A18" s="1" t="s">
        <v>4</v>
      </c>
      <c r="B18" s="20">
        <v>32.761000000000003</v>
      </c>
      <c r="C18" s="2">
        <v>1.2E-2</v>
      </c>
      <c r="D18" s="2">
        <f>ROUNDDOWN(B18*C18,3)</f>
        <v>0.39300000000000002</v>
      </c>
    </row>
    <row r="19" spans="1:10" x14ac:dyDescent="0.15">
      <c r="A19" s="1" t="s">
        <v>16</v>
      </c>
      <c r="B19" s="2">
        <f>SUM(B16:B18)</f>
        <v>103.86699999999999</v>
      </c>
      <c r="C19" s="2"/>
      <c r="D19" s="5">
        <f>SUM(D16:D18)</f>
        <v>10.341000000000001</v>
      </c>
    </row>
    <row r="20" spans="1:10" ht="5.25" customHeight="1" x14ac:dyDescent="0.15">
      <c r="B20" s="6"/>
    </row>
    <row r="21" spans="1:10" x14ac:dyDescent="0.15">
      <c r="A21" s="1" t="s">
        <v>5</v>
      </c>
      <c r="B21" s="2" t="s">
        <v>2</v>
      </c>
      <c r="C21" s="2" t="s">
        <v>20</v>
      </c>
      <c r="D21" s="1" t="s">
        <v>15</v>
      </c>
      <c r="F21" t="s">
        <v>17</v>
      </c>
    </row>
    <row r="22" spans="1:10" x14ac:dyDescent="0.15">
      <c r="A22" s="1" t="s">
        <v>1</v>
      </c>
      <c r="B22" s="13">
        <f>G24</f>
        <v>0</v>
      </c>
      <c r="C22" s="6">
        <v>0.152</v>
      </c>
      <c r="D22" s="2">
        <f>ROUNDDOWN(B22*C22,3)</f>
        <v>0</v>
      </c>
      <c r="F22" s="1" t="s">
        <v>31</v>
      </c>
      <c r="G22" s="22"/>
      <c r="H22" s="9">
        <f>ROUNDDOWN(G22/3,0)*12</f>
        <v>0</v>
      </c>
    </row>
    <row r="23" spans="1:10" x14ac:dyDescent="0.15">
      <c r="A23" s="1" t="s">
        <v>16</v>
      </c>
      <c r="B23" s="2">
        <f>SUM(B22)</f>
        <v>0</v>
      </c>
      <c r="C23" s="2"/>
      <c r="D23" s="5">
        <f>SUM(D22)</f>
        <v>0</v>
      </c>
      <c r="F23" s="1" t="s">
        <v>30</v>
      </c>
      <c r="G23" s="22"/>
      <c r="J23" s="17" t="s">
        <v>54</v>
      </c>
    </row>
    <row r="24" spans="1:10" x14ac:dyDescent="0.15">
      <c r="A24" s="1" t="s">
        <v>6</v>
      </c>
      <c r="B24" s="2" t="s">
        <v>2</v>
      </c>
      <c r="C24" s="2" t="s">
        <v>20</v>
      </c>
      <c r="D24" s="1" t="s">
        <v>15</v>
      </c>
      <c r="F24" s="1" t="s">
        <v>18</v>
      </c>
      <c r="G24" s="8">
        <f>IF(H22&gt;G23,G23,H22)</f>
        <v>0</v>
      </c>
      <c r="J24" s="17" t="s">
        <v>55</v>
      </c>
    </row>
    <row r="25" spans="1:10" x14ac:dyDescent="0.15">
      <c r="A25" s="1" t="s">
        <v>1</v>
      </c>
      <c r="B25" s="20"/>
      <c r="C25" s="6">
        <v>0.152</v>
      </c>
      <c r="D25" s="2">
        <f>ROUNDDOWN(B25*C25,3)</f>
        <v>0</v>
      </c>
      <c r="J25" s="17"/>
    </row>
    <row r="26" spans="1:10" x14ac:dyDescent="0.15">
      <c r="A26" s="1" t="s">
        <v>16</v>
      </c>
      <c r="B26" s="2">
        <f>SUM(B25)</f>
        <v>0</v>
      </c>
      <c r="C26" s="2"/>
      <c r="D26" s="5">
        <f>SUM(D25)</f>
        <v>0</v>
      </c>
      <c r="J26" s="17"/>
    </row>
    <row r="27" spans="1:10" ht="5.25" customHeight="1" x14ac:dyDescent="0.15">
      <c r="B27" s="6"/>
    </row>
    <row r="28" spans="1:10" x14ac:dyDescent="0.15">
      <c r="A28" s="1" t="s">
        <v>22</v>
      </c>
      <c r="B28" s="7" t="s">
        <v>8</v>
      </c>
      <c r="C28" s="2" t="s">
        <v>20</v>
      </c>
      <c r="D28" s="1" t="s">
        <v>15</v>
      </c>
    </row>
    <row r="29" spans="1:10" x14ac:dyDescent="0.15">
      <c r="A29" s="1" t="s">
        <v>1</v>
      </c>
      <c r="B29" s="21"/>
      <c r="C29" s="2">
        <v>0.03</v>
      </c>
      <c r="D29" s="2">
        <f>ROUNDDOWN(B29*C29,3)</f>
        <v>0</v>
      </c>
    </row>
    <row r="30" spans="1:10" x14ac:dyDescent="0.15">
      <c r="A30" s="1" t="s">
        <v>3</v>
      </c>
      <c r="B30" s="21"/>
      <c r="C30" s="2">
        <v>8.9999999999999993E-3</v>
      </c>
      <c r="D30" s="2">
        <f>ROUNDDOWN(B30*C30,3)</f>
        <v>0</v>
      </c>
      <c r="J30" s="17" t="s">
        <v>35</v>
      </c>
    </row>
    <row r="31" spans="1:10" x14ac:dyDescent="0.15">
      <c r="A31" s="1" t="s">
        <v>4</v>
      </c>
      <c r="B31" s="21"/>
      <c r="C31" s="2">
        <v>2E-3</v>
      </c>
      <c r="D31" s="2">
        <f>ROUNDDOWN(B31*C31,3)</f>
        <v>0</v>
      </c>
    </row>
    <row r="32" spans="1:10" x14ac:dyDescent="0.15">
      <c r="A32" s="1" t="s">
        <v>16</v>
      </c>
      <c r="B32" s="7">
        <f>SUM(B29:B31)</f>
        <v>0</v>
      </c>
      <c r="C32" s="2"/>
      <c r="D32" s="5">
        <f>SUM(D29:D31)</f>
        <v>0</v>
      </c>
    </row>
    <row r="33" spans="1:4" x14ac:dyDescent="0.15">
      <c r="A33" s="1" t="s">
        <v>7</v>
      </c>
      <c r="B33" s="7" t="s">
        <v>8</v>
      </c>
      <c r="C33" s="2" t="s">
        <v>20</v>
      </c>
      <c r="D33" s="1" t="s">
        <v>15</v>
      </c>
    </row>
    <row r="34" spans="1:4" x14ac:dyDescent="0.15">
      <c r="A34" s="1" t="s">
        <v>1</v>
      </c>
      <c r="B34" s="21">
        <v>17</v>
      </c>
      <c r="C34" s="2">
        <v>0.505</v>
      </c>
      <c r="D34" s="2">
        <f>ROUNDDOWN(B34*C34,3)</f>
        <v>8.5850000000000009</v>
      </c>
    </row>
    <row r="35" spans="1:4" x14ac:dyDescent="0.15">
      <c r="A35" s="1" t="s">
        <v>3</v>
      </c>
      <c r="B35" s="21">
        <v>1</v>
      </c>
      <c r="C35" s="2">
        <v>0.23599999999999999</v>
      </c>
      <c r="D35" s="2">
        <f>ROUNDDOWN(B35*C35,3)</f>
        <v>0.23599999999999999</v>
      </c>
    </row>
    <row r="36" spans="1:4" x14ac:dyDescent="0.15">
      <c r="A36" s="1" t="s">
        <v>4</v>
      </c>
      <c r="B36" s="21">
        <v>12</v>
      </c>
      <c r="C36" s="2">
        <v>8.7999999999999995E-2</v>
      </c>
      <c r="D36" s="2">
        <f>ROUNDDOWN(B36*C36,3)</f>
        <v>1.056</v>
      </c>
    </row>
    <row r="37" spans="1:4" x14ac:dyDescent="0.15">
      <c r="A37" s="1" t="s">
        <v>16</v>
      </c>
      <c r="B37" s="7">
        <f>SUM(B34:B36)</f>
        <v>30</v>
      </c>
      <c r="C37" s="2"/>
      <c r="D37" s="5">
        <f>SUM(D34:D36)</f>
        <v>9.8770000000000024</v>
      </c>
    </row>
    <row r="38" spans="1:4" x14ac:dyDescent="0.15">
      <c r="A38" s="1" t="s">
        <v>9</v>
      </c>
      <c r="B38" s="7" t="s">
        <v>8</v>
      </c>
      <c r="C38" s="2" t="s">
        <v>20</v>
      </c>
      <c r="D38" s="1" t="s">
        <v>15</v>
      </c>
    </row>
    <row r="39" spans="1:4" x14ac:dyDescent="0.15">
      <c r="A39" s="1" t="s">
        <v>1</v>
      </c>
      <c r="B39" s="21">
        <v>1</v>
      </c>
      <c r="C39" s="2">
        <v>1.7729999999999999</v>
      </c>
      <c r="D39" s="2">
        <f>ROUNDDOWN(B39*C39,3)</f>
        <v>1.7729999999999999</v>
      </c>
    </row>
    <row r="40" spans="1:4" x14ac:dyDescent="0.15">
      <c r="A40" s="1" t="s">
        <v>3</v>
      </c>
      <c r="B40" s="21"/>
      <c r="C40" s="2">
        <v>0.83099999999999996</v>
      </c>
      <c r="D40" s="2">
        <f>ROUNDDOWN(B40*C40,3)</f>
        <v>0</v>
      </c>
    </row>
    <row r="41" spans="1:4" x14ac:dyDescent="0.15">
      <c r="A41" s="1" t="s">
        <v>4</v>
      </c>
      <c r="B41" s="21"/>
      <c r="C41" s="2">
        <v>0.312</v>
      </c>
      <c r="D41" s="2">
        <f>ROUNDDOWN(B41*C41,3)</f>
        <v>0</v>
      </c>
    </row>
    <row r="42" spans="1:4" x14ac:dyDescent="0.15">
      <c r="A42" s="1" t="s">
        <v>16</v>
      </c>
      <c r="B42" s="7">
        <f>SUM(B39:B41)</f>
        <v>1</v>
      </c>
      <c r="C42" s="2"/>
      <c r="D42" s="5">
        <f>SUM(D39:D41)</f>
        <v>1.7729999999999999</v>
      </c>
    </row>
    <row r="43" spans="1:4" ht="5.25" customHeight="1" x14ac:dyDescent="0.15">
      <c r="B43" s="6"/>
    </row>
    <row r="44" spans="1:4" x14ac:dyDescent="0.15">
      <c r="A44" s="1" t="s">
        <v>10</v>
      </c>
      <c r="B44" s="2" t="s">
        <v>2</v>
      </c>
      <c r="C44" s="2" t="s">
        <v>20</v>
      </c>
      <c r="D44" s="1" t="s">
        <v>15</v>
      </c>
    </row>
    <row r="45" spans="1:4" x14ac:dyDescent="0.15">
      <c r="A45" s="1" t="s">
        <v>1</v>
      </c>
      <c r="B45" s="20"/>
      <c r="C45" s="2">
        <v>0.29499999999999998</v>
      </c>
      <c r="D45" s="2">
        <f>ROUNDDOWN(B45*C45,3)</f>
        <v>0</v>
      </c>
    </row>
    <row r="46" spans="1:4" x14ac:dyDescent="0.15">
      <c r="A46" s="1" t="s">
        <v>3</v>
      </c>
      <c r="B46" s="20"/>
      <c r="C46" s="2">
        <v>0.13800000000000001</v>
      </c>
      <c r="D46" s="2">
        <f>ROUNDDOWN(B46*C46,3)</f>
        <v>0</v>
      </c>
    </row>
    <row r="47" spans="1:4" x14ac:dyDescent="0.15">
      <c r="A47" s="1" t="s">
        <v>4</v>
      </c>
      <c r="B47" s="20"/>
      <c r="C47" s="2">
        <v>5.1999999999999998E-2</v>
      </c>
      <c r="D47" s="2">
        <f>ROUNDDOWN(B47*C47,3)</f>
        <v>0</v>
      </c>
    </row>
    <row r="48" spans="1:4" x14ac:dyDescent="0.15">
      <c r="A48" s="1" t="s">
        <v>16</v>
      </c>
      <c r="B48" s="2">
        <f>SUM(B45:B47)</f>
        <v>0</v>
      </c>
      <c r="C48" s="2"/>
      <c r="D48" s="5">
        <f>SUM(D45:D47)</f>
        <v>0</v>
      </c>
    </row>
    <row r="49" spans="1:10" ht="5.25" customHeight="1" x14ac:dyDescent="0.15"/>
    <row r="50" spans="1:10" x14ac:dyDescent="0.15">
      <c r="A50" t="s">
        <v>23</v>
      </c>
    </row>
    <row r="51" spans="1:10" ht="27" x14ac:dyDescent="0.15">
      <c r="A51" s="10" t="s">
        <v>19</v>
      </c>
      <c r="B51" s="2" t="s">
        <v>2</v>
      </c>
      <c r="C51" s="2" t="s">
        <v>20</v>
      </c>
      <c r="D51" s="1" t="s">
        <v>15</v>
      </c>
    </row>
    <row r="52" spans="1:10" x14ac:dyDescent="0.15">
      <c r="A52" s="1" t="s">
        <v>1</v>
      </c>
      <c r="B52" s="20"/>
      <c r="C52" s="6">
        <f>C25*0.5</f>
        <v>7.5999999999999998E-2</v>
      </c>
      <c r="D52" s="2">
        <f>ROUNDDOWN(B52*C52,3)</f>
        <v>0</v>
      </c>
      <c r="J52" s="17" t="s">
        <v>36</v>
      </c>
    </row>
    <row r="53" spans="1:10" x14ac:dyDescent="0.15">
      <c r="A53" s="1" t="s">
        <v>16</v>
      </c>
      <c r="B53" s="2">
        <f>SUM(B52)</f>
        <v>0</v>
      </c>
      <c r="C53" s="2"/>
      <c r="D53" s="5">
        <f>SUM(D52)</f>
        <v>0</v>
      </c>
      <c r="E53" t="s">
        <v>25</v>
      </c>
      <c r="J53" s="17" t="s">
        <v>37</v>
      </c>
    </row>
    <row r="54" spans="1:10" ht="27" customHeight="1" x14ac:dyDescent="0.15">
      <c r="A54" s="10" t="s">
        <v>57</v>
      </c>
      <c r="B54" s="7" t="s">
        <v>8</v>
      </c>
      <c r="C54" s="2" t="s">
        <v>20</v>
      </c>
      <c r="D54" s="1" t="s">
        <v>15</v>
      </c>
    </row>
    <row r="55" spans="1:10" x14ac:dyDescent="0.15">
      <c r="A55" s="1" t="s">
        <v>1</v>
      </c>
      <c r="B55" s="21"/>
      <c r="C55" s="2">
        <f>C39*1</f>
        <v>1.7729999999999999</v>
      </c>
      <c r="D55" s="2">
        <f>ROUNDDOWN(B55*C55,3)</f>
        <v>0</v>
      </c>
    </row>
    <row r="56" spans="1:10" x14ac:dyDescent="0.15">
      <c r="A56" s="1" t="s">
        <v>3</v>
      </c>
      <c r="B56" s="21"/>
      <c r="C56" s="2">
        <f>C40*1</f>
        <v>0.83099999999999996</v>
      </c>
      <c r="D56" s="2">
        <f>ROUNDDOWN(B56*C56,3)</f>
        <v>0</v>
      </c>
    </row>
    <row r="57" spans="1:10" x14ac:dyDescent="0.15">
      <c r="A57" s="1" t="s">
        <v>4</v>
      </c>
      <c r="B57" s="21"/>
      <c r="C57" s="2">
        <f>C41*1</f>
        <v>0.312</v>
      </c>
      <c r="D57" s="2">
        <f>ROUNDDOWN(B57*C57,3)</f>
        <v>0</v>
      </c>
    </row>
    <row r="58" spans="1:10" x14ac:dyDescent="0.15">
      <c r="A58" s="1" t="s">
        <v>16</v>
      </c>
      <c r="B58" s="7">
        <f>SUM(B55:B57)</f>
        <v>0</v>
      </c>
      <c r="C58" s="2"/>
      <c r="D58" s="5">
        <f>SUM(D55:D57)</f>
        <v>0</v>
      </c>
      <c r="E58" t="s">
        <v>26</v>
      </c>
    </row>
    <row r="79" spans="10:10" x14ac:dyDescent="0.15">
      <c r="J79" s="17" t="s">
        <v>39</v>
      </c>
    </row>
    <row r="80" spans="10:10" x14ac:dyDescent="0.15">
      <c r="J80" s="17" t="s">
        <v>40</v>
      </c>
    </row>
    <row r="81" spans="10:17" x14ac:dyDescent="0.15">
      <c r="J81" s="17" t="s">
        <v>41</v>
      </c>
    </row>
    <row r="84" spans="10:17" x14ac:dyDescent="0.15">
      <c r="J84" s="17" t="s">
        <v>42</v>
      </c>
    </row>
    <row r="85" spans="10:17" x14ac:dyDescent="0.15">
      <c r="J85" s="17" t="s">
        <v>47</v>
      </c>
    </row>
    <row r="86" spans="10:17" x14ac:dyDescent="0.15">
      <c r="J86" s="17" t="s">
        <v>48</v>
      </c>
    </row>
    <row r="87" spans="10:17" x14ac:dyDescent="0.15">
      <c r="J87" s="17" t="s">
        <v>43</v>
      </c>
    </row>
    <row r="88" spans="10:17" x14ac:dyDescent="0.15">
      <c r="J88" s="17"/>
    </row>
    <row r="89" spans="10:17" x14ac:dyDescent="0.15">
      <c r="J89" s="17" t="s">
        <v>56</v>
      </c>
    </row>
    <row r="92" spans="10:17" x14ac:dyDescent="0.15">
      <c r="P92" s="17" t="s">
        <v>44</v>
      </c>
      <c r="Q92" s="17" t="s">
        <v>49</v>
      </c>
    </row>
    <row r="93" spans="10:17" x14ac:dyDescent="0.15">
      <c r="P93" s="17"/>
      <c r="Q93" s="17"/>
    </row>
    <row r="94" spans="10:17" x14ac:dyDescent="0.15">
      <c r="P94" s="17" t="s">
        <v>45</v>
      </c>
      <c r="Q94" s="17" t="s">
        <v>50</v>
      </c>
    </row>
    <row r="95" spans="10:17" x14ac:dyDescent="0.15">
      <c r="P95" s="17"/>
      <c r="Q95" s="17"/>
    </row>
    <row r="96" spans="10:17" x14ac:dyDescent="0.15">
      <c r="P96" s="17" t="s">
        <v>46</v>
      </c>
      <c r="Q96" s="17" t="s">
        <v>51</v>
      </c>
    </row>
    <row r="108" spans="10:16" x14ac:dyDescent="0.15">
      <c r="J108" s="17" t="s">
        <v>52</v>
      </c>
    </row>
    <row r="110" spans="10:16" ht="14.25" thickBot="1" x14ac:dyDescent="0.2">
      <c r="J110" s="23" t="s">
        <v>53</v>
      </c>
      <c r="K110" s="24"/>
      <c r="L110" s="24"/>
      <c r="M110" s="24"/>
      <c r="N110" s="24"/>
      <c r="O110" s="24"/>
      <c r="P110" s="24"/>
    </row>
    <row r="111" spans="10:16" ht="14.25" thickTop="1" x14ac:dyDescent="0.15"/>
  </sheetData>
  <sheetProtection algorithmName="SHA-512" hashValue="pt4LJqiQ0gxDoMqwi8BHuxhimXlbNjFKxecIL9qE32f2gI5D3nO+aIdUFLTYG4F/EMY97lvg6Fxxl9Ug+pRvQQ==" saltValue="sGkrvmCX9+sulsyaf7txsA==" spinCount="100000" sheet="1" objects="1" scenarios="1" selectLockedCells="1"/>
  <protectedRanges>
    <protectedRange sqref="A4:B4 A6 B45:B47 B16:B18 B22 B25 B34:B36 B39:B41 B11:B13 B29:B31 B52 B55:B57" name="範囲1"/>
  </protectedRanges>
  <phoneticPr fontId="1"/>
  <conditionalFormatting sqref="F6">
    <cfRule type="cellIs" dxfId="3" priority="3" operator="equal">
      <formula>"OK"</formula>
    </cfRule>
    <cfRule type="cellIs" dxfId="2" priority="4" operator="equal">
      <formula>"NG"</formula>
    </cfRule>
  </conditionalFormatting>
  <conditionalFormatting sqref="F4">
    <cfRule type="cellIs" dxfId="1" priority="1" operator="equal">
      <formula>"-"</formula>
    </cfRule>
    <cfRule type="cellIs" dxfId="0" priority="2" operator="notEqual">
      <formula>"-"</formula>
    </cfRule>
  </conditionalFormatting>
  <pageMargins left="0.25" right="0.25" top="0.75" bottom="0.75" header="0.3" footer="0.3"/>
  <pageSetup paperSize="8" scale="72" orientation="portrait" r:id="rId1"/>
  <headerFooter>
    <oddHeader>&amp;L&amp;16緑地等計算書</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緑地等計算書</vt:lpstr>
      <vt:lpstr>【使用例】</vt:lpstr>
      <vt:lpstr>【使用例】!Print_Area</vt:lpstr>
      <vt:lpstr>緑地等計算書!Print_Area</vt:lpstr>
    </vt:vector>
  </TitlesOfParts>
  <Company>町田市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cp:lastModifiedBy>町田市役所</cp:lastModifiedBy>
  <cp:lastPrinted>2018-11-16T05:10:00Z</cp:lastPrinted>
  <dcterms:created xsi:type="dcterms:W3CDTF">2015-01-08T00:34:12Z</dcterms:created>
  <dcterms:modified xsi:type="dcterms:W3CDTF">2018-11-22T02:41:26Z</dcterms:modified>
</cp:coreProperties>
</file>